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5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<sst xmlns="http://schemas.openxmlformats.org/spreadsheetml/2006/main" count="302" uniqueCount="231">
  <si>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</si>
  <si>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</si>
  <si>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</si>
  <si>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</si>
  <si>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</si>
  <si>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</si>
  <si>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</si>
  <si>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</si>
  <si>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</si>
  <si>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</si>
  <si>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</si>
  <si>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</si>
  <si>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</si>
  <si>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</si>
  <si>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</si>
  <si>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</si>
  <si>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</si>
  <si>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</si>
  <si>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</si>
  <si>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</si>
  <si>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</si>
  <si>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</si>
  <si>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</si>
  <si>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</si>
  <si>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</si>
  <si>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</si>
  <si>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</si>
  <si>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</si>
  <si>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</si>
  <si>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</si>
  <si>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</si>
  <si>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</si>
  <si>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</si>
  <si>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</si>
  <si>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</si>
  <si>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</si>
  <si>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</si>
  <si>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</si>
  <si>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</si>
  <si>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</si>
  <si>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</si>
  <si>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інші адміністративні витрати (розшифрувати)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</si>
  <si>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</si>
  <si>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</si>
  <si>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</si>
  <si>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</si>
  <si>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</si>
  <si>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</si>
  <si>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</si>
  <si>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</si>
  <si>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</si>
  <si>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</si>
  <si>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</si>
  <si>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</si>
  <si>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</si>
  <si>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</si>
  <si>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</si>
  <si>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</si>
  <si>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</si>
  <si>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</si>
  <si>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</si>
  <si>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</si>
  <si>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</si>
  <si>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</si>
  <si>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</si>
  <si>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</si>
  <si>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</si>
  <si>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</si>
  <si>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</si>
  <si>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</si>
  <si>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</si>
  <si>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</si>
  <si>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</si>
  <si>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</si>
  <si>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</si>
  <si>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</si>
  <si>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</si>
  <si>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</si>
  <si>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</si>
  <si>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</si>
  <si>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</si>
  <si>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</si>
  <si>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</si>
  <si>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</si>
  <si>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</si>
  <si>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</si>
  <si>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</si>
  <si>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</si>
  <si>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</si>
  <si>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</si>
  <si>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</si>
  <si>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</si>
  <si>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</si>
  <si>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</si>
  <si>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</si>
  <si>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</si>
  <si>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</si>
  <si>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</si>
  <si>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</si>
  <si>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</si>
  <si>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</si>
  <si>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</si>
  <si>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</si>
  <si>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</si>
  <si>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</si>
  <si>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</si>
  <si>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</si>
  <si>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</si>
  <si>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</si>
  <si>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</si>
  <si>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</si>
  <si>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</si>
  <si>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</si>
  <si>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</si>
  <si>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</si>
  <si>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</si>
  <si>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</si>
  <si>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 xml:space="preserve">IV. Капітальні інвестиції 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</si>
  <si>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</si>
  <si>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</si>
  <si>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</si>
  <si>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</si>
  <si>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</si>
  <si>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</si>
  <si>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</si>
  <si>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</si>
  <si>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</si>
  <si>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</si>
  <si>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</si>
  <si>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</si>
  <si>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</si>
  <si>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</si>
  <si>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</si>
  <si>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</si>
  <si>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ЗАТВЕРДЖЕНО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</si>
  <si>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</si>
  <si>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</si>
  <si>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</si>
  <si>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</si>
  <si>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</si>
  <si>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</si>
  <si>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</si>
  <si>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</si>
  <si>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</si>
  <si>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</si>
  <si>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</si>
  <si>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</si>
  <si>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</si>
  <si>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</si>
  <si>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</si>
  <si>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__________________________________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</si>
  <si>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</si>
  <si>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</si>
  <si>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</si>
  <si>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</si>
  <si>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</si>
  <si>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</si>
  <si>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</si>
  <si>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</si>
  <si>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</si>
  <si>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</si>
  <si>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>V</t>
    </r>
    <r>
      <rPr>
        <b/>
        <sz val="12"/>
        <rFont val="Arial Cyr"/>
        <family val="0"/>
      </rPr>
      <t xml:space="preserve">. </t>
    </r>
    <r>
      <rPr>
        <b/>
        <sz val="12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</si>
  <si>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</si>
  <si>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</si>
  <si>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</si>
  <si>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</si>
  <si>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сировину та основні матеріали</t>
  </si>
  <si>
    <t>Амортизація</t>
  </si>
  <si>
    <t>Інші операційні витрати</t>
  </si>
  <si>
    <t>Усього</t>
  </si>
  <si>
    <t>3144/1</t>
  </si>
  <si>
    <t>Податок на  землю</t>
  </si>
  <si>
    <t>Комунальне підприємство</t>
  </si>
  <si>
    <t>Комунальна</t>
  </si>
  <si>
    <t>Директор</t>
  </si>
  <si>
    <t>Військовий збір</t>
  </si>
  <si>
    <t>інші податки та збори  ( розшифрувати)</t>
  </si>
  <si>
    <t>2116/1</t>
  </si>
  <si>
    <t>Комунальне підприємство Нетішинської міської ради   «Агенція місцевого розвитку»</t>
  </si>
  <si>
    <t>Дослідження кон"юктури ринкута виявлення громадської думки</t>
  </si>
  <si>
    <t>73.20</t>
  </si>
  <si>
    <t>м.Нетішин, проспект Курчатоваі,буд.8</t>
  </si>
  <si>
    <t>0966733463</t>
  </si>
  <si>
    <t>Кирилюк К.М.</t>
  </si>
  <si>
    <t>Інші операційні  доходи</t>
  </si>
  <si>
    <t>1070/1</t>
  </si>
  <si>
    <t>1070/2</t>
  </si>
  <si>
    <t>інші операційні витрати (придбання меблів)</t>
  </si>
  <si>
    <t>Інформаційна-консультаційні послуги з програного забезпеення для формування та здачі звітності</t>
  </si>
  <si>
    <t>в.ч. зг. П.18 П(С0 БО 15 "Дохід", визнаний  дохід від цільового фінансування кап. Інвестицій, пропорційно сумі нарахованої амортизації</t>
  </si>
  <si>
    <t>1051/1</t>
  </si>
  <si>
    <t xml:space="preserve">Послуги з огляду, чистки, відновлення та заправки  картриджа </t>
  </si>
  <si>
    <t>Телекомунікаційні послуги з доступу до  інтернету</t>
  </si>
  <si>
    <t>Розрахуноко-касове обслуговування (Банківські послуги)</t>
  </si>
  <si>
    <t>1051/2</t>
  </si>
  <si>
    <t>1051/3</t>
  </si>
  <si>
    <t>1051/4</t>
  </si>
  <si>
    <t>1051/5</t>
  </si>
  <si>
    <t>Інформаційно-консультаційні послуги цифрового  підпису</t>
  </si>
  <si>
    <t>1045/1</t>
  </si>
  <si>
    <r>
      <rPr>
        <sz val="10"/>
        <color indexed="8"/>
        <rFont val="Times New Roman"/>
        <family val="1"/>
      </rPr>
      <t xml:space="preserve">витрати на паливо та енергію </t>
    </r>
    <r>
      <rPr>
        <i/>
        <sz val="10"/>
        <color indexed="8"/>
        <rFont val="Times New Roman"/>
        <family val="1"/>
      </rPr>
      <t xml:space="preserve"> комунальні послуги(теплопостачання,водопостачання,водовідведння, електроенергія ) </t>
    </r>
  </si>
  <si>
    <r>
      <rPr>
        <sz val="10"/>
        <color indexed="8"/>
        <rFont val="Times New Roman"/>
        <family val="1"/>
      </rPr>
      <t>витрати на фінансово-господарську діяльність</t>
    </r>
    <r>
      <rPr>
        <i/>
        <sz val="10"/>
        <color indexed="8"/>
        <rFont val="Times New Roman"/>
        <family val="1"/>
      </rPr>
      <t xml:space="preserve"> (відрядження,послуги модератора, тренера,інтернет,, заправка картриджа,сплата банк.послуг, експлуатаційніпослуги,інформаційно-консультаційні послуги, послуги з придб. програм забезпесення для введення бух. обліку та ін …)</t>
    </r>
  </si>
  <si>
    <t>1302/1</t>
  </si>
  <si>
    <t>К.М.Кирилюк</t>
  </si>
  <si>
    <t>Економіст з бухгалтерського обліку та господарської діяльності</t>
  </si>
  <si>
    <t xml:space="preserve">Н.В. Тазюк </t>
  </si>
  <si>
    <t>1045/2</t>
  </si>
  <si>
    <t>Послуги з придбання програмного забезпечення для ведення бухгалтерського обліку</t>
  </si>
  <si>
    <t>1045/3</t>
  </si>
  <si>
    <t>1045/4</t>
  </si>
  <si>
    <r>
      <t>організаційно-технічні послуги Послуги з обслуговування, експлуатація та ремонт будівлі (</t>
    </r>
    <r>
      <rPr>
        <sz val="8"/>
        <rFont val="Times New Roman"/>
        <family val="1"/>
      </rPr>
      <t>Відшкодування експлуатаційних витрат),(оренда приміщення),(відшкодування комунальних послуг)</t>
    </r>
  </si>
  <si>
    <r>
      <t>консультаційні та інформаційні послуги</t>
    </r>
    <r>
      <rPr>
        <sz val="8"/>
        <rFont val="Times New Roman"/>
        <family val="1"/>
      </rPr>
      <t>(Інформаційно-технічні послуги із створення програмного забезпення "Громадський бюджет міста Нетішина")</t>
    </r>
  </si>
  <si>
    <r>
      <t xml:space="preserve">Послуги з прийняття участі у короткотермінових нарадах-навчаннях,семінару </t>
    </r>
    <r>
      <rPr>
        <sz val="8"/>
        <rFont val="Cambria"/>
        <family val="1"/>
      </rPr>
      <t>"Правові та практичні аспекти публічних закупівель в Україні".</t>
    </r>
  </si>
  <si>
    <t>3260/1</t>
  </si>
  <si>
    <t xml:space="preserve">Придбання (створення) інших матеріальних активів </t>
  </si>
  <si>
    <r>
      <t xml:space="preserve"> ФІНАНСОВИЙ ПЛАН ПІДПРИЄМСТВА НА </t>
    </r>
    <r>
      <rPr>
        <b/>
        <sz val="16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</si>
  <si>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Факт минулого року 2018р</t>
  </si>
  <si>
    <t>Фінансовий план поточного року 2019р.</t>
  </si>
  <si>
    <t>Плановий рік (усього)2020р.</t>
  </si>
  <si>
    <t>витрати на сировину й основні матеріали, канцтовари, токіни</t>
  </si>
  <si>
    <t>Консультаційні та інформаційні послуги (модератора, тренера)</t>
  </si>
  <si>
    <t xml:space="preserve">Факт минулого року 2018р </t>
  </si>
  <si>
    <t>військовий збір</t>
  </si>
  <si>
    <t>3143/1</t>
  </si>
  <si>
    <t>єдиний внесок на загальнообовязкове державне страхування</t>
  </si>
  <si>
    <t>Плановий рік (усього) 2020</t>
  </si>
  <si>
    <t>Факт минулого року 2018</t>
  </si>
  <si>
    <t>Фінансовий план
поточного року 2019</t>
  </si>
  <si>
    <t>Плановий рік 2020</t>
  </si>
  <si>
    <t>Інші операційні  доходи ( Фінансування з місцевого бюджету по (ПРОГРАМА
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 у  2019-2020р.)</t>
  </si>
  <si>
    <t xml:space="preserve">Цільове фінансування (Фінансування  згідно Програми «Пріоритетів розвитку громадського суспільства, соціально-культурного простору, та сприятливого клімату для залучення донорських коштів, спрямованих на розвиток громади» у 2019-2020 роках) 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</si>
</sst>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"/>
    <numFmt numFmtId="198" formatCode="_(* #,##0_);_(* \(#,##0\);_(* &quot;-&quot;??_);_(@_)"/>
    <numFmt numFmtId="199" formatCode="_(* #,##0.0_);_(* \(#,##0.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_(* #,##0.0_);_(* \(#,##0.0\);_(* &quot;-&quot;_);_(@_)"/>
    <numFmt numFmtId="205" formatCode="_-* #,##0.0_р_._-;\-* #,##0.0_р_._-;_-* &quot;-&quot;?_р_._-;_-@_-"/>
    <numFmt numFmtId="206" formatCode="_-* #,##0.0\ _₽_-;\-* #,##0.0\ _₽_-;_-* &quot;-&quot;?\ _₽_-;_-@_-"/>
    <numFmt numFmtId="207" formatCode="_(* #,##0.00_);_(* \(#,##0.00\);_(* &quot;-&quot;_);_(@_)"/>
  </numFmts>
  <fonts count="63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10"/>
      <name val="Arial Cyr"/>
      <family val="0"/>
    </font>
    <font>
      <sz val="11"/>
      <name val="Arial"/>
      <family val="2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name val="Arial Cyr"/>
      <family val="0"/>
    </font>
    <font>
      <b/>
      <i/>
      <sz val="12"/>
      <color indexed="8"/>
      <name val="Times New Roman"/>
      <family val="1"/>
    </font>
    <font>
      <sz val="10.5"/>
      <name val="Times New Roman"/>
      <family val="1"/>
    </font>
    <font>
      <i/>
      <sz val="12"/>
      <color indexed="10"/>
      <name val="Times New Roman"/>
      <family val="1"/>
    </font>
    <font>
      <sz val="12"/>
      <name val="Cambria"/>
      <family val="1"/>
    </font>
    <font>
      <sz val="11"/>
      <name val="Cambria"/>
      <family val="1"/>
    </font>
    <font>
      <i/>
      <sz val="10"/>
      <color indexed="8"/>
      <name val="Times New Roman"/>
      <family val="1"/>
    </font>
    <font>
      <sz val="11"/>
      <color indexed="8"/>
      <name val="Cambria"/>
      <family val="1"/>
    </font>
    <font>
      <sz val="8"/>
      <name val="Times New Roman"/>
      <family val="1"/>
    </font>
    <font>
      <sz val="8"/>
      <name val="Cambria"/>
      <family val="1"/>
    </font>
    <font>
      <u val="single"/>
      <sz val="10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Arial"/>
      <family val="2"/>
    </font>
    <font>
      <sz val="12"/>
      <color indexed="10"/>
      <name val="Cambria"/>
      <family val="1"/>
    </font>
    <font>
      <sz val="12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1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1" borderId="7" applyNumberFormat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8" fillId="0" borderId="0">
      <alignment/>
      <protection/>
    </xf>
    <xf numFmtId="0" fontId="15" fillId="0" borderId="0" applyNumberFormat="0" applyFill="0" applyBorder="0" applyAlignment="0" applyProtection="0"/>
    <xf numFmtId="0" fontId="50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quotePrefix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quotePrefix="1">
      <alignment horizontal="center" vertical="center"/>
    </xf>
    <xf numFmtId="0" fontId="4" fillId="0" borderId="10" xfId="0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center" vertical="center"/>
      <protection/>
    </xf>
    <xf numFmtId="0" fontId="5" fillId="0" borderId="10" xfId="53" applyFont="1" applyFill="1" applyBorder="1" applyAlignment="1">
      <alignment horizontal="left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193" fontId="5" fillId="0" borderId="10" xfId="0" applyNumberFormat="1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left" vertical="center" wrapText="1"/>
      <protection/>
    </xf>
    <xf numFmtId="196" fontId="4" fillId="0" borderId="0" xfId="53" applyNumberFormat="1" applyFont="1" applyFill="1" applyBorder="1" applyAlignment="1">
      <alignment horizontal="center" vertical="center" wrapText="1"/>
      <protection/>
    </xf>
    <xf numFmtId="196" fontId="4" fillId="0" borderId="0" xfId="53" applyNumberFormat="1" applyFont="1" applyFill="1" applyBorder="1" applyAlignment="1">
      <alignment horizontal="right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quotePrefix="1">
      <alignment horizontal="center" vertical="center"/>
    </xf>
    <xf numFmtId="196" fontId="1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quotePrefix="1">
      <alignment horizontal="center" vertical="center"/>
    </xf>
    <xf numFmtId="0" fontId="5" fillId="0" borderId="12" xfId="53" applyFont="1" applyFill="1" applyBorder="1" applyAlignment="1">
      <alignment horizontal="left" vertical="center" wrapText="1"/>
      <protection/>
    </xf>
    <xf numFmtId="0" fontId="5" fillId="0" borderId="12" xfId="0" applyFont="1" applyFill="1" applyBorder="1" applyAlignment="1" quotePrefix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 quotePrefix="1">
      <alignment horizontal="center" vertical="center"/>
    </xf>
    <xf numFmtId="197" fontId="5" fillId="0" borderId="0" xfId="0" applyNumberFormat="1" applyFont="1" applyFill="1" applyBorder="1" applyAlignment="1">
      <alignment horizontal="center" vertical="center" wrapText="1"/>
    </xf>
    <xf numFmtId="197" fontId="5" fillId="0" borderId="0" xfId="0" applyNumberFormat="1" applyFont="1" applyFill="1" applyBorder="1" applyAlignment="1">
      <alignment horizontal="right" vertical="center" wrapText="1"/>
    </xf>
    <xf numFmtId="197" fontId="5" fillId="0" borderId="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99" fontId="13" fillId="0" borderId="13" xfId="0" applyNumberFormat="1" applyFont="1" applyFill="1" applyBorder="1" applyAlignment="1">
      <alignment horizontal="center" vertical="center" wrapText="1"/>
    </xf>
    <xf numFmtId="198" fontId="12" fillId="0" borderId="10" xfId="0" applyNumberFormat="1" applyFont="1" applyFill="1" applyBorder="1" applyAlignment="1">
      <alignment horizontal="center" vertical="center" wrapText="1"/>
    </xf>
    <xf numFmtId="198" fontId="12" fillId="0" borderId="13" xfId="0" applyNumberFormat="1" applyFont="1" applyFill="1" applyBorder="1" applyAlignment="1">
      <alignment horizontal="center" vertical="center" wrapText="1"/>
    </xf>
    <xf numFmtId="199" fontId="12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2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 wrapText="1"/>
    </xf>
    <xf numFmtId="0" fontId="21" fillId="0" borderId="14" xfId="0" applyFont="1" applyBorder="1" applyAlignment="1">
      <alignment vertical="center" wrapText="1"/>
    </xf>
    <xf numFmtId="0" fontId="18" fillId="0" borderId="14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5" fillId="0" borderId="0" xfId="0" applyFont="1" applyAlignment="1">
      <alignment horizontal="justify" vertical="center"/>
    </xf>
    <xf numFmtId="0" fontId="18" fillId="0" borderId="19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99" fontId="13" fillId="0" borderId="10" xfId="0" applyNumberFormat="1" applyFont="1" applyFill="1" applyBorder="1" applyAlignment="1">
      <alignment horizontal="center" vertical="center" wrapText="1"/>
    </xf>
    <xf numFmtId="199" fontId="12" fillId="0" borderId="10" xfId="0" applyNumberFormat="1" applyFont="1" applyFill="1" applyBorder="1" applyAlignment="1">
      <alignment horizontal="center" vertical="center" wrapText="1"/>
    </xf>
    <xf numFmtId="198" fontId="13" fillId="0" borderId="10" xfId="0" applyNumberFormat="1" applyFont="1" applyFill="1" applyBorder="1" applyAlignment="1">
      <alignment horizontal="center" vertical="center" wrapText="1"/>
    </xf>
    <xf numFmtId="198" fontId="13" fillId="0" borderId="13" xfId="0" applyNumberFormat="1" applyFont="1" applyFill="1" applyBorder="1" applyAlignment="1">
      <alignment horizontal="center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3" xfId="0" applyFont="1" applyBorder="1" applyAlignment="1">
      <alignment horizontal="right" vertical="center"/>
    </xf>
    <xf numFmtId="0" fontId="18" fillId="0" borderId="24" xfId="0" applyFont="1" applyBorder="1" applyAlignment="1">
      <alignment horizontal="right" vertical="center"/>
    </xf>
    <xf numFmtId="0" fontId="5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vertical="center" wrapText="1"/>
    </xf>
    <xf numFmtId="0" fontId="23" fillId="0" borderId="15" xfId="0" applyFont="1" applyBorder="1" applyAlignment="1">
      <alignment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/>
    </xf>
    <xf numFmtId="0" fontId="5" fillId="0" borderId="10" xfId="0" applyFont="1" applyFill="1" applyBorder="1" applyAlignment="1" quotePrefix="1">
      <alignment horizontal="center"/>
    </xf>
    <xf numFmtId="9" fontId="0" fillId="0" borderId="0" xfId="0" applyNumberFormat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193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" fillId="24" borderId="10" xfId="0" applyFont="1" applyFill="1" applyBorder="1" applyAlignment="1">
      <alignment horizontal="left" vertical="center" wrapText="1"/>
    </xf>
    <xf numFmtId="204" fontId="4" fillId="0" borderId="10" xfId="0" applyNumberFormat="1" applyFont="1" applyFill="1" applyBorder="1" applyAlignment="1">
      <alignment horizontal="center" vertical="center" wrapText="1"/>
    </xf>
    <xf numFmtId="204" fontId="5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top" wrapText="1"/>
    </xf>
    <xf numFmtId="0" fontId="33" fillId="0" borderId="10" xfId="0" applyFont="1" applyFill="1" applyBorder="1" applyAlignment="1">
      <alignment horizontal="left" vertical="top" wrapText="1"/>
    </xf>
    <xf numFmtId="0" fontId="30" fillId="0" borderId="11" xfId="0" applyFont="1" applyFill="1" applyBorder="1" applyAlignment="1">
      <alignment horizontal="left" vertical="center" wrapText="1"/>
    </xf>
    <xf numFmtId="197" fontId="30" fillId="0" borderId="11" xfId="0" applyNumberFormat="1" applyFont="1" applyBorder="1" applyAlignment="1">
      <alignment horizontal="center" vertical="center"/>
    </xf>
    <xf numFmtId="197" fontId="30" fillId="0" borderId="0" xfId="0" applyNumberFormat="1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top" wrapText="1"/>
    </xf>
    <xf numFmtId="197" fontId="30" fillId="0" borderId="10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top" wrapText="1"/>
    </xf>
    <xf numFmtId="204" fontId="4" fillId="0" borderId="10" xfId="0" applyNumberFormat="1" applyFont="1" applyFill="1" applyBorder="1" applyAlignment="1">
      <alignment vertical="center" wrapText="1"/>
    </xf>
    <xf numFmtId="0" fontId="31" fillId="0" borderId="11" xfId="0" applyFont="1" applyFill="1" applyBorder="1" applyAlignment="1" quotePrefix="1">
      <alignment horizontal="right" vertical="center"/>
    </xf>
    <xf numFmtId="0" fontId="32" fillId="0" borderId="25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204" fontId="13" fillId="0" borderId="10" xfId="0" applyNumberFormat="1" applyFont="1" applyFill="1" applyBorder="1" applyAlignment="1">
      <alignment horizontal="center" vertical="center" wrapText="1"/>
    </xf>
    <xf numFmtId="204" fontId="12" fillId="0" borderId="10" xfId="0" applyNumberFormat="1" applyFont="1" applyBorder="1" applyAlignment="1">
      <alignment/>
    </xf>
    <xf numFmtId="204" fontId="13" fillId="0" borderId="10" xfId="0" applyNumberFormat="1" applyFont="1" applyBorder="1" applyAlignment="1">
      <alignment/>
    </xf>
    <xf numFmtId="0" fontId="33" fillId="0" borderId="0" xfId="0" applyFont="1" applyAlignment="1">
      <alignment wrapText="1"/>
    </xf>
    <xf numFmtId="0" fontId="33" fillId="0" borderId="26" xfId="0" applyFont="1" applyBorder="1" applyAlignment="1">
      <alignment/>
    </xf>
    <xf numFmtId="0" fontId="33" fillId="0" borderId="0" xfId="0" applyFont="1" applyAlignment="1">
      <alignment/>
    </xf>
    <xf numFmtId="0" fontId="4" fillId="0" borderId="0" xfId="0" applyFont="1" applyFill="1" applyBorder="1" applyAlignment="1">
      <alignment horizontal="left" vertical="center" wrapText="1"/>
    </xf>
    <xf numFmtId="204" fontId="12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 quotePrefix="1">
      <alignment horizontal="center" vertical="center"/>
    </xf>
    <xf numFmtId="0" fontId="55" fillId="0" borderId="10" xfId="0" applyFont="1" applyFill="1" applyBorder="1" applyAlignment="1">
      <alignment horizontal="left" vertical="center" wrapText="1"/>
    </xf>
    <xf numFmtId="193" fontId="56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/>
    </xf>
    <xf numFmtId="193" fontId="55" fillId="0" borderId="10" xfId="0" applyNumberFormat="1" applyFont="1" applyFill="1" applyBorder="1" applyAlignment="1">
      <alignment horizontal="center" vertical="center" wrapText="1"/>
    </xf>
    <xf numFmtId="204" fontId="56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197" fontId="58" fillId="0" borderId="0" xfId="0" applyNumberFormat="1" applyFont="1" applyFill="1" applyBorder="1" applyAlignment="1">
      <alignment horizontal="center" vertical="center"/>
    </xf>
    <xf numFmtId="206" fontId="2" fillId="0" borderId="0" xfId="0" applyNumberFormat="1" applyFont="1" applyAlignment="1">
      <alignment/>
    </xf>
    <xf numFmtId="193" fontId="13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9" fontId="59" fillId="0" borderId="0" xfId="0" applyNumberFormat="1" applyFont="1" applyAlignment="1">
      <alignment/>
    </xf>
    <xf numFmtId="0" fontId="59" fillId="0" borderId="0" xfId="0" applyFont="1" applyAlignment="1">
      <alignment/>
    </xf>
    <xf numFmtId="206" fontId="60" fillId="0" borderId="0" xfId="0" applyNumberFormat="1" applyFont="1" applyAlignment="1">
      <alignment/>
    </xf>
    <xf numFmtId="206" fontId="61" fillId="0" borderId="0" xfId="0" applyNumberFormat="1" applyFont="1" applyAlignment="1">
      <alignment/>
    </xf>
    <xf numFmtId="10" fontId="59" fillId="0" borderId="0" xfId="0" applyNumberFormat="1" applyFont="1" applyAlignment="1">
      <alignment/>
    </xf>
    <xf numFmtId="43" fontId="61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204" fontId="5" fillId="0" borderId="10" xfId="0" applyNumberFormat="1" applyFont="1" applyFill="1" applyBorder="1" applyAlignment="1">
      <alignment horizontal="center" vertical="center" wrapText="1"/>
    </xf>
    <xf numFmtId="204" fontId="4" fillId="0" borderId="10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5" fillId="0" borderId="10" xfId="53" applyFont="1" applyFill="1" applyBorder="1" applyAlignment="1">
      <alignment horizontal="left" vertical="center" wrapText="1"/>
      <protection/>
    </xf>
    <xf numFmtId="0" fontId="5" fillId="0" borderId="13" xfId="53" applyFont="1" applyFill="1" applyBorder="1" applyAlignment="1">
      <alignment horizontal="center" vertical="center" wrapText="1"/>
      <protection/>
    </xf>
    <xf numFmtId="0" fontId="5" fillId="0" borderId="27" xfId="53" applyFont="1" applyFill="1" applyBorder="1" applyAlignment="1">
      <alignment horizontal="center" vertical="center" wrapText="1"/>
      <protection/>
    </xf>
    <xf numFmtId="0" fontId="5" fillId="0" borderId="28" xfId="53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/>
    </xf>
    <xf numFmtId="0" fontId="4" fillId="0" borderId="12" xfId="53" applyFont="1" applyFill="1" applyBorder="1" applyAlignment="1">
      <alignment horizontal="center" vertical="center" wrapText="1"/>
      <protection/>
    </xf>
    <xf numFmtId="0" fontId="4" fillId="0" borderId="11" xfId="53" applyFont="1" applyFill="1" applyBorder="1" applyAlignment="1">
      <alignment horizontal="center" vertical="center" wrapText="1"/>
      <protection/>
    </xf>
    <xf numFmtId="193" fontId="4" fillId="0" borderId="10" xfId="0" applyNumberFormat="1" applyFont="1" applyFill="1" applyBorder="1" applyAlignment="1">
      <alignment horizontal="center" vertical="center" wrapText="1"/>
    </xf>
    <xf numFmtId="193" fontId="5" fillId="0" borderId="10" xfId="0" applyNumberFormat="1" applyFont="1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7" fillId="0" borderId="14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196" fontId="4" fillId="0" borderId="0" xfId="0" applyNumberFormat="1" applyFont="1" applyFill="1" applyBorder="1" applyAlignment="1">
      <alignment horizontal="left" vertical="center" wrapText="1"/>
    </xf>
    <xf numFmtId="196" fontId="4" fillId="0" borderId="0" xfId="0" applyNumberFormat="1" applyFont="1" applyFill="1" applyBorder="1" applyAlignment="1" quotePrefix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28" fillId="0" borderId="12" xfId="0" applyFont="1" applyFill="1" applyBorder="1" applyAlignment="1">
      <alignment horizontal="center" vertical="center" wrapText="1" shrinkToFit="1"/>
    </xf>
    <xf numFmtId="0" fontId="28" fillId="0" borderId="11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 shrinkToFit="1"/>
    </xf>
    <xf numFmtId="0" fontId="12" fillId="0" borderId="11" xfId="0" applyFont="1" applyFill="1" applyBorder="1" applyAlignment="1">
      <alignment horizontal="center" vertical="center" wrapText="1" shrinkToFit="1"/>
    </xf>
    <xf numFmtId="0" fontId="12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2.57421875" style="0" customWidth="1"/>
    <col min="2" max="2" width="25.140625" style="0" customWidth="1"/>
    <col min="5" max="5" width="7.28125" style="0" customWidth="1"/>
    <col min="6" max="6" width="8.28125" style="0" customWidth="1"/>
    <col min="7" max="7" width="7.421875" style="0" customWidth="1"/>
    <col min="8" max="8" width="15.28125" style="0" customWidth="1"/>
  </cols>
  <sheetData>
    <row r="1" spans="2:8" ht="8.25" customHeight="1">
      <c r="B1" s="59"/>
      <c r="E1" s="166"/>
      <c r="F1" s="166"/>
      <c r="G1" s="166"/>
      <c r="H1" s="166"/>
    </row>
    <row r="2" spans="4:10" ht="12" customHeight="1">
      <c r="D2" s="61"/>
      <c r="E2" s="167"/>
      <c r="F2" s="167"/>
      <c r="G2" s="167"/>
      <c r="H2" s="167"/>
      <c r="I2" s="62"/>
      <c r="J2" s="62"/>
    </row>
    <row r="3" ht="12.75">
      <c r="B3" s="63"/>
    </row>
    <row r="4" ht="12.75">
      <c r="B4" s="63"/>
    </row>
    <row r="5" spans="2:5" ht="18.75">
      <c r="B5" s="63"/>
      <c r="E5" s="60" t="s">
        <v>134</v>
      </c>
    </row>
    <row r="6" spans="2:5" ht="12.75">
      <c r="B6" s="63"/>
      <c r="E6" t="s">
        <v>150</v>
      </c>
    </row>
    <row r="7" spans="2:5" ht="12.75">
      <c r="B7" s="63"/>
      <c r="E7" t="s">
        <v>150</v>
      </c>
    </row>
    <row r="8" spans="2:5" ht="12.75">
      <c r="B8" s="63"/>
      <c r="E8" t="s">
        <v>150</v>
      </c>
    </row>
    <row r="9" ht="12.75">
      <c r="B9" s="63"/>
    </row>
    <row r="10" ht="20.25" customHeight="1" thickBot="1">
      <c r="B10" s="59"/>
    </row>
    <row r="11" spans="2:8" ht="15.75">
      <c r="B11" s="65"/>
      <c r="C11" s="65"/>
      <c r="D11" s="64"/>
      <c r="E11" s="64"/>
      <c r="F11" s="64"/>
      <c r="G11" s="88" t="s">
        <v>135</v>
      </c>
      <c r="H11" s="89"/>
    </row>
    <row r="12" spans="2:8" ht="16.5" thickBot="1">
      <c r="B12" s="75"/>
      <c r="C12" s="59"/>
      <c r="D12" s="59"/>
      <c r="E12" s="59"/>
      <c r="F12" s="65" t="s">
        <v>132</v>
      </c>
      <c r="G12" s="90"/>
      <c r="H12" s="91">
        <v>2020</v>
      </c>
    </row>
    <row r="13" spans="2:8" ht="78.75" customHeight="1" thickBot="1">
      <c r="B13" s="95" t="s">
        <v>136</v>
      </c>
      <c r="C13" s="168" t="s">
        <v>178</v>
      </c>
      <c r="D13" s="168"/>
      <c r="E13" s="168"/>
      <c r="F13" s="96" t="s">
        <v>137</v>
      </c>
      <c r="G13" s="169">
        <v>40219560</v>
      </c>
      <c r="H13" s="170"/>
    </row>
    <row r="14" spans="2:8" ht="32.25" thickBot="1">
      <c r="B14" s="68" t="s">
        <v>138</v>
      </c>
      <c r="C14" s="164" t="s">
        <v>172</v>
      </c>
      <c r="D14" s="164"/>
      <c r="E14" s="164"/>
      <c r="F14" s="66" t="s">
        <v>139</v>
      </c>
      <c r="G14" s="86">
        <v>150</v>
      </c>
      <c r="H14" s="87"/>
    </row>
    <row r="15" spans="2:8" ht="24.75" customHeight="1" thickBot="1">
      <c r="B15" s="68" t="s">
        <v>140</v>
      </c>
      <c r="C15" s="164"/>
      <c r="D15" s="164"/>
      <c r="E15" s="164"/>
      <c r="F15" s="66" t="s">
        <v>141</v>
      </c>
      <c r="G15" s="86"/>
      <c r="H15" s="87"/>
    </row>
    <row r="16" spans="2:8" ht="93.75" customHeight="1" thickBot="1">
      <c r="B16" s="68" t="s">
        <v>142</v>
      </c>
      <c r="C16" s="165" t="s">
        <v>179</v>
      </c>
      <c r="D16" s="165"/>
      <c r="E16" s="165"/>
      <c r="F16" s="66" t="s">
        <v>143</v>
      </c>
      <c r="G16" s="86" t="s">
        <v>180</v>
      </c>
      <c r="H16" s="87"/>
    </row>
    <row r="17" spans="2:8" ht="32.25" customHeight="1" thickBot="1">
      <c r="B17" s="68" t="s">
        <v>144</v>
      </c>
      <c r="C17" s="69"/>
      <c r="D17" s="69"/>
      <c r="E17" s="69"/>
      <c r="F17" s="70"/>
      <c r="G17" s="70"/>
      <c r="H17" s="67"/>
    </row>
    <row r="18" spans="2:8" ht="21.75" customHeight="1" thickBot="1">
      <c r="B18" s="68" t="s">
        <v>145</v>
      </c>
      <c r="C18" s="164" t="s">
        <v>173</v>
      </c>
      <c r="D18" s="164"/>
      <c r="E18" s="164"/>
      <c r="F18" s="70"/>
      <c r="G18" s="70"/>
      <c r="H18" s="67"/>
    </row>
    <row r="19" spans="2:8" ht="21.75" customHeight="1" thickBot="1">
      <c r="B19" s="68" t="s">
        <v>146</v>
      </c>
      <c r="C19" s="161">
        <v>5</v>
      </c>
      <c r="D19" s="161"/>
      <c r="E19" s="161"/>
      <c r="F19" s="69"/>
      <c r="G19" s="70"/>
      <c r="H19" s="67"/>
    </row>
    <row r="20" spans="2:8" ht="21.75" customHeight="1" thickBot="1">
      <c r="B20" s="68" t="s">
        <v>147</v>
      </c>
      <c r="C20" s="70" t="s">
        <v>181</v>
      </c>
      <c r="D20" s="70"/>
      <c r="E20" s="70"/>
      <c r="F20" s="70"/>
      <c r="G20" s="70"/>
      <c r="H20" s="67"/>
    </row>
    <row r="21" spans="2:8" ht="21.75" customHeight="1" thickBot="1">
      <c r="B21" s="68" t="s">
        <v>148</v>
      </c>
      <c r="C21" s="162" t="s">
        <v>182</v>
      </c>
      <c r="D21" s="162"/>
      <c r="E21" s="162"/>
      <c r="F21" s="162"/>
      <c r="G21" s="71"/>
      <c r="H21" s="72"/>
    </row>
    <row r="22" spans="3:8" ht="15.75">
      <c r="C22" s="71"/>
      <c r="D22" s="71"/>
      <c r="E22" s="71"/>
      <c r="F22" s="71"/>
      <c r="G22" s="71"/>
      <c r="H22" s="71"/>
    </row>
    <row r="23" spans="2:8" ht="47.25" customHeight="1">
      <c r="B23" s="76" t="s">
        <v>149</v>
      </c>
      <c r="D23" s="163" t="s">
        <v>183</v>
      </c>
      <c r="E23" s="163"/>
      <c r="F23" s="163"/>
      <c r="G23" s="163"/>
      <c r="H23" s="59"/>
    </row>
    <row r="24" spans="2:8" ht="15.75">
      <c r="B24" s="59"/>
      <c r="C24" s="59"/>
      <c r="D24" s="59"/>
      <c r="E24" s="59"/>
      <c r="F24" s="65"/>
      <c r="G24" s="59"/>
      <c r="H24" s="59"/>
    </row>
    <row r="25" spans="2:8" ht="12.75">
      <c r="B25" s="73"/>
      <c r="C25" s="73"/>
      <c r="D25" s="73"/>
      <c r="E25" s="73"/>
      <c r="F25" s="73"/>
      <c r="G25" s="73"/>
      <c r="H25" s="73"/>
    </row>
    <row r="26" ht="16.5">
      <c r="B26" s="74"/>
    </row>
    <row r="27" ht="15.75">
      <c r="B27" s="58"/>
    </row>
    <row r="28" ht="15.75">
      <c r="B28" s="58"/>
    </row>
    <row r="29" ht="15.75">
      <c r="B29" s="58"/>
    </row>
    <row r="30" ht="15.75">
      <c r="B30" s="58"/>
    </row>
    <row r="31" ht="15.75">
      <c r="B31" s="58"/>
    </row>
    <row r="32" ht="15.75">
      <c r="B32" s="58"/>
    </row>
    <row r="33" ht="15.75">
      <c r="B33" s="58"/>
    </row>
  </sheetData>
  <sheetProtection/>
  <mergeCells count="11">
    <mergeCell ref="E1:H1"/>
    <mergeCell ref="E2:H2"/>
    <mergeCell ref="C13:E13"/>
    <mergeCell ref="G13:H13"/>
    <mergeCell ref="C19:E19"/>
    <mergeCell ref="C21:F21"/>
    <mergeCell ref="D23:G23"/>
    <mergeCell ref="C14:E14"/>
    <mergeCell ref="C15:E15"/>
    <mergeCell ref="C16:E16"/>
    <mergeCell ref="C18:E18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zoomScale="120" zoomScaleNormal="120" zoomScalePageLayoutView="0" workbookViewId="0" topLeftCell="A88">
      <selection activeCell="C87" sqref="C87:J87"/>
    </sheetView>
  </sheetViews>
  <sheetFormatPr defaultColWidth="9.140625" defaultRowHeight="12.75"/>
  <cols>
    <col min="1" max="1" width="29.140625" style="2" customWidth="1"/>
    <col min="2" max="2" width="8.57421875" style="2" customWidth="1"/>
    <col min="3" max="3" width="9.8515625" style="2" customWidth="1"/>
    <col min="4" max="4" width="8.8515625" style="2" customWidth="1"/>
    <col min="5" max="5" width="7.140625" style="2" customWidth="1"/>
    <col min="6" max="9" width="7.00390625" style="2" customWidth="1"/>
    <col min="10" max="10" width="9.140625" style="2" customWidth="1"/>
    <col min="11" max="11" width="9.140625" style="142" customWidth="1"/>
    <col min="12" max="12" width="10.140625" style="2" bestFit="1" customWidth="1"/>
    <col min="13" max="16384" width="9.140625" style="2" customWidth="1"/>
  </cols>
  <sheetData>
    <row r="1" spans="1:9" ht="18" customHeight="1">
      <c r="A1" s="175" t="s">
        <v>215</v>
      </c>
      <c r="B1" s="175"/>
      <c r="C1" s="175"/>
      <c r="D1" s="175"/>
      <c r="E1" s="175"/>
      <c r="F1" s="175"/>
      <c r="G1" s="175"/>
      <c r="H1" s="175"/>
      <c r="I1" s="175"/>
    </row>
    <row r="2" spans="7:9" ht="15.75">
      <c r="G2" s="176" t="s">
        <v>133</v>
      </c>
      <c r="H2" s="176"/>
      <c r="I2" s="176"/>
    </row>
    <row r="3" spans="1:9" ht="15.75">
      <c r="A3" s="177" t="s">
        <v>0</v>
      </c>
      <c r="B3" s="177"/>
      <c r="C3" s="177"/>
      <c r="D3" s="177"/>
      <c r="E3" s="177"/>
      <c r="F3" s="177"/>
      <c r="G3" s="177"/>
      <c r="H3" s="177"/>
      <c r="I3" s="177"/>
    </row>
    <row r="4" spans="1:9" ht="7.5" customHeight="1">
      <c r="A4" s="1"/>
      <c r="B4" s="3"/>
      <c r="C4" s="1"/>
      <c r="D4" s="1"/>
      <c r="E4" s="3"/>
      <c r="F4" s="1"/>
      <c r="G4" s="1"/>
      <c r="H4" s="1"/>
      <c r="I4" s="1"/>
    </row>
    <row r="5" spans="1:9" ht="15" customHeight="1">
      <c r="A5" s="178" t="s">
        <v>1</v>
      </c>
      <c r="B5" s="179" t="s">
        <v>2</v>
      </c>
      <c r="C5" s="180" t="s">
        <v>216</v>
      </c>
      <c r="D5" s="180" t="s">
        <v>217</v>
      </c>
      <c r="E5" s="182" t="s">
        <v>218</v>
      </c>
      <c r="F5" s="179" t="s">
        <v>3</v>
      </c>
      <c r="G5" s="179"/>
      <c r="H5" s="179"/>
      <c r="I5" s="179"/>
    </row>
    <row r="6" spans="1:9" ht="61.5" customHeight="1">
      <c r="A6" s="178"/>
      <c r="B6" s="179"/>
      <c r="C6" s="181"/>
      <c r="D6" s="181"/>
      <c r="E6" s="183"/>
      <c r="F6" s="7" t="s">
        <v>4</v>
      </c>
      <c r="G6" s="7" t="s">
        <v>5</v>
      </c>
      <c r="H6" s="7" t="s">
        <v>6</v>
      </c>
      <c r="I6" s="7" t="s">
        <v>7</v>
      </c>
    </row>
    <row r="7" spans="1:11" s="15" customFormat="1" ht="12">
      <c r="A7" s="13">
        <v>1</v>
      </c>
      <c r="B7" s="14">
        <v>2</v>
      </c>
      <c r="C7" s="14">
        <v>3</v>
      </c>
      <c r="D7" s="14">
        <v>4</v>
      </c>
      <c r="E7" s="14">
        <v>6</v>
      </c>
      <c r="F7" s="14">
        <v>7</v>
      </c>
      <c r="G7" s="14">
        <v>8</v>
      </c>
      <c r="H7" s="14">
        <v>9</v>
      </c>
      <c r="I7" s="14">
        <v>10</v>
      </c>
      <c r="K7" s="147"/>
    </row>
    <row r="8" spans="1:9" ht="30" customHeight="1">
      <c r="A8" s="8" t="s">
        <v>8</v>
      </c>
      <c r="B8" s="8"/>
      <c r="C8" s="8"/>
      <c r="D8" s="8"/>
      <c r="E8" s="131"/>
      <c r="F8" s="131"/>
      <c r="G8" s="131"/>
      <c r="H8" s="131"/>
      <c r="I8" s="131"/>
    </row>
    <row r="9" spans="1:9" ht="41.25" customHeight="1">
      <c r="A9" s="4" t="s">
        <v>9</v>
      </c>
      <c r="B9" s="9">
        <v>1000</v>
      </c>
      <c r="C9" s="10"/>
      <c r="D9" s="10"/>
      <c r="E9" s="132"/>
      <c r="F9" s="132"/>
      <c r="G9" s="132"/>
      <c r="H9" s="132"/>
      <c r="I9" s="132"/>
    </row>
    <row r="10" spans="1:9" ht="27.75" customHeight="1">
      <c r="A10" s="4" t="s">
        <v>10</v>
      </c>
      <c r="B10" s="9">
        <v>1010</v>
      </c>
      <c r="C10" s="10">
        <f aca="true" t="shared" si="0" ref="C10:I10">C11+C12+C13+C14+C15+C16+C17+C18</f>
        <v>0</v>
      </c>
      <c r="D10" s="10">
        <f t="shared" si="0"/>
        <v>0</v>
      </c>
      <c r="E10" s="132">
        <f t="shared" si="0"/>
        <v>0</v>
      </c>
      <c r="F10" s="132">
        <f t="shared" si="0"/>
        <v>0</v>
      </c>
      <c r="G10" s="132">
        <f t="shared" si="0"/>
        <v>0</v>
      </c>
      <c r="H10" s="132">
        <f t="shared" si="0"/>
        <v>0</v>
      </c>
      <c r="I10" s="132">
        <f t="shared" si="0"/>
        <v>0</v>
      </c>
    </row>
    <row r="11" spans="1:9" ht="28.5" customHeight="1">
      <c r="A11" s="4" t="s">
        <v>11</v>
      </c>
      <c r="B11" s="6">
        <v>1011</v>
      </c>
      <c r="C11" s="10"/>
      <c r="D11" s="10"/>
      <c r="E11" s="132"/>
      <c r="F11" s="132"/>
      <c r="G11" s="132"/>
      <c r="H11" s="132"/>
      <c r="I11" s="132"/>
    </row>
    <row r="12" spans="1:9" ht="15">
      <c r="A12" s="4" t="s">
        <v>12</v>
      </c>
      <c r="B12" s="6">
        <v>1012</v>
      </c>
      <c r="C12" s="10"/>
      <c r="D12" s="10"/>
      <c r="E12" s="132"/>
      <c r="F12" s="132"/>
      <c r="G12" s="132"/>
      <c r="H12" s="132"/>
      <c r="I12" s="132"/>
    </row>
    <row r="13" spans="1:9" ht="15">
      <c r="A13" s="4" t="s">
        <v>13</v>
      </c>
      <c r="B13" s="6">
        <v>1013</v>
      </c>
      <c r="C13" s="10"/>
      <c r="D13" s="10"/>
      <c r="E13" s="132"/>
      <c r="F13" s="132"/>
      <c r="G13" s="132"/>
      <c r="H13" s="132"/>
      <c r="I13" s="132"/>
    </row>
    <row r="14" spans="1:9" ht="15">
      <c r="A14" s="4" t="s">
        <v>14</v>
      </c>
      <c r="B14" s="6">
        <v>1014</v>
      </c>
      <c r="C14" s="10"/>
      <c r="D14" s="10"/>
      <c r="E14" s="132"/>
      <c r="F14" s="132"/>
      <c r="G14" s="132"/>
      <c r="H14" s="132"/>
      <c r="I14" s="132"/>
    </row>
    <row r="15" spans="1:9" ht="30">
      <c r="A15" s="4" t="s">
        <v>15</v>
      </c>
      <c r="B15" s="6">
        <v>1015</v>
      </c>
      <c r="C15" s="10"/>
      <c r="D15" s="10"/>
      <c r="E15" s="132"/>
      <c r="F15" s="132"/>
      <c r="G15" s="132"/>
      <c r="H15" s="132"/>
      <c r="I15" s="132"/>
    </row>
    <row r="16" spans="1:9" ht="75">
      <c r="A16" s="4" t="s">
        <v>16</v>
      </c>
      <c r="B16" s="6">
        <v>1016</v>
      </c>
      <c r="C16" s="10"/>
      <c r="D16" s="10"/>
      <c r="E16" s="132"/>
      <c r="F16" s="132"/>
      <c r="G16" s="132"/>
      <c r="H16" s="132"/>
      <c r="I16" s="132"/>
    </row>
    <row r="17" spans="1:9" ht="30">
      <c r="A17" s="4" t="s">
        <v>17</v>
      </c>
      <c r="B17" s="6">
        <v>1017</v>
      </c>
      <c r="C17" s="10"/>
      <c r="D17" s="10"/>
      <c r="E17" s="133"/>
      <c r="F17" s="133"/>
      <c r="G17" s="133"/>
      <c r="H17" s="133"/>
      <c r="I17" s="133"/>
    </row>
    <row r="18" spans="1:9" ht="15">
      <c r="A18" s="4" t="s">
        <v>18</v>
      </c>
      <c r="B18" s="6">
        <v>1018</v>
      </c>
      <c r="C18" s="10"/>
      <c r="D18" s="10"/>
      <c r="E18" s="132"/>
      <c r="F18" s="132"/>
      <c r="G18" s="132"/>
      <c r="H18" s="132"/>
      <c r="I18" s="132"/>
    </row>
    <row r="19" spans="1:9" ht="9.75" customHeight="1">
      <c r="A19" s="4"/>
      <c r="B19" s="6"/>
      <c r="C19" s="10"/>
      <c r="D19" s="10"/>
      <c r="E19" s="132"/>
      <c r="F19" s="132"/>
      <c r="G19" s="132"/>
      <c r="H19" s="132"/>
      <c r="I19" s="132"/>
    </row>
    <row r="20" spans="1:9" ht="9.75" customHeight="1">
      <c r="A20" s="4"/>
      <c r="B20" s="6"/>
      <c r="C20" s="10"/>
      <c r="D20" s="10"/>
      <c r="E20" s="132"/>
      <c r="F20" s="132"/>
      <c r="G20" s="132"/>
      <c r="H20" s="132"/>
      <c r="I20" s="132"/>
    </row>
    <row r="21" spans="1:9" ht="15">
      <c r="A21" s="8" t="s">
        <v>19</v>
      </c>
      <c r="B21" s="11">
        <v>1020</v>
      </c>
      <c r="C21" s="24">
        <f aca="true" t="shared" si="1" ref="C21:I21">C9-C10</f>
        <v>0</v>
      </c>
      <c r="D21" s="24">
        <f t="shared" si="1"/>
        <v>0</v>
      </c>
      <c r="E21" s="134">
        <f t="shared" si="1"/>
        <v>0</v>
      </c>
      <c r="F21" s="134">
        <f t="shared" si="1"/>
        <v>0</v>
      </c>
      <c r="G21" s="134">
        <f t="shared" si="1"/>
        <v>0</v>
      </c>
      <c r="H21" s="134">
        <f t="shared" si="1"/>
        <v>0</v>
      </c>
      <c r="I21" s="134">
        <f t="shared" si="1"/>
        <v>0</v>
      </c>
    </row>
    <row r="22" spans="1:9" ht="30">
      <c r="A22" s="106" t="s">
        <v>20</v>
      </c>
      <c r="B22" s="9">
        <v>1030</v>
      </c>
      <c r="C22" s="107">
        <f aca="true" t="shared" si="2" ref="C22:I22">C23+C24+C25+C26+C27+C28+C29+C30+C31+C32+C33+C34+C35+C36+C37+C42+C43+C44+C45+C46+C47+C40+C41+C39+C38+C48</f>
        <v>668.8</v>
      </c>
      <c r="D22" s="107">
        <f t="shared" si="2"/>
        <v>826.3000000000001</v>
      </c>
      <c r="E22" s="107">
        <f t="shared" si="2"/>
        <v>919.5300000000001</v>
      </c>
      <c r="F22" s="107">
        <f t="shared" si="2"/>
        <v>256.1</v>
      </c>
      <c r="G22" s="107">
        <f t="shared" si="2"/>
        <v>285.6</v>
      </c>
      <c r="H22" s="107">
        <f t="shared" si="2"/>
        <v>201.8</v>
      </c>
      <c r="I22" s="107">
        <f t="shared" si="2"/>
        <v>176.03</v>
      </c>
    </row>
    <row r="23" spans="1:9" ht="41.25" customHeight="1">
      <c r="A23" s="4" t="s">
        <v>21</v>
      </c>
      <c r="B23" s="9">
        <v>1031</v>
      </c>
      <c r="C23" s="10"/>
      <c r="D23" s="10"/>
      <c r="E23" s="132">
        <f>F23+G23+H23+I23</f>
        <v>0</v>
      </c>
      <c r="F23" s="132"/>
      <c r="G23" s="132"/>
      <c r="H23" s="132"/>
      <c r="I23" s="132"/>
    </row>
    <row r="24" spans="1:9" ht="30">
      <c r="A24" s="4" t="s">
        <v>22</v>
      </c>
      <c r="B24" s="9">
        <v>1032</v>
      </c>
      <c r="C24" s="10"/>
      <c r="D24" s="10"/>
      <c r="E24" s="132">
        <f aca="true" t="shared" si="3" ref="E24:E33">F24+G24+H24+I24</f>
        <v>0</v>
      </c>
      <c r="F24" s="132"/>
      <c r="G24" s="132"/>
      <c r="H24" s="132"/>
      <c r="I24" s="132"/>
    </row>
    <row r="25" spans="1:15" ht="30">
      <c r="A25" s="4" t="s">
        <v>23</v>
      </c>
      <c r="B25" s="9">
        <v>1033</v>
      </c>
      <c r="C25" s="10"/>
      <c r="D25" s="10"/>
      <c r="E25" s="132">
        <f t="shared" si="3"/>
        <v>0</v>
      </c>
      <c r="F25" s="132"/>
      <c r="G25" s="132"/>
      <c r="H25" s="132"/>
      <c r="I25" s="132"/>
      <c r="O25" s="105"/>
    </row>
    <row r="26" spans="1:15" ht="15">
      <c r="A26" s="4" t="s">
        <v>24</v>
      </c>
      <c r="B26" s="9">
        <v>1034</v>
      </c>
      <c r="C26" s="10"/>
      <c r="D26" s="10"/>
      <c r="E26" s="132">
        <f t="shared" si="3"/>
        <v>0</v>
      </c>
      <c r="F26" s="132"/>
      <c r="G26" s="132"/>
      <c r="H26" s="132"/>
      <c r="I26" s="132"/>
      <c r="O26" s="105"/>
    </row>
    <row r="27" spans="1:15" ht="15">
      <c r="A27" s="4" t="s">
        <v>25</v>
      </c>
      <c r="B27" s="9">
        <v>1035</v>
      </c>
      <c r="C27" s="10"/>
      <c r="D27" s="10"/>
      <c r="E27" s="132">
        <f t="shared" si="3"/>
        <v>0</v>
      </c>
      <c r="F27" s="132"/>
      <c r="G27" s="132"/>
      <c r="H27" s="132"/>
      <c r="I27" s="132"/>
      <c r="O27" s="105"/>
    </row>
    <row r="28" spans="1:15" ht="30" customHeight="1">
      <c r="A28" s="4" t="s">
        <v>26</v>
      </c>
      <c r="B28" s="9">
        <v>1036</v>
      </c>
      <c r="C28" s="107">
        <v>6.6</v>
      </c>
      <c r="D28" s="107">
        <v>10.6</v>
      </c>
      <c r="E28" s="107">
        <f t="shared" si="3"/>
        <v>12</v>
      </c>
      <c r="F28" s="107">
        <v>3</v>
      </c>
      <c r="G28" s="107">
        <v>3</v>
      </c>
      <c r="H28" s="107">
        <v>3</v>
      </c>
      <c r="I28" s="107">
        <v>3</v>
      </c>
      <c r="K28" s="142">
        <v>12</v>
      </c>
      <c r="O28" s="105"/>
    </row>
    <row r="29" spans="1:15" ht="15">
      <c r="A29" s="4" t="s">
        <v>27</v>
      </c>
      <c r="B29" s="9">
        <v>1037</v>
      </c>
      <c r="C29" s="10"/>
      <c r="D29" s="10"/>
      <c r="E29" s="132">
        <f t="shared" si="3"/>
        <v>0</v>
      </c>
      <c r="F29" s="132">
        <v>0</v>
      </c>
      <c r="G29" s="132"/>
      <c r="H29" s="132"/>
      <c r="I29" s="132"/>
      <c r="O29" s="105"/>
    </row>
    <row r="30" spans="1:15" ht="15">
      <c r="A30" s="4" t="s">
        <v>28</v>
      </c>
      <c r="B30" s="9">
        <v>1038</v>
      </c>
      <c r="C30" s="107">
        <v>454.4</v>
      </c>
      <c r="D30" s="107">
        <v>576.5</v>
      </c>
      <c r="E30" s="107">
        <f t="shared" si="3"/>
        <v>631.5</v>
      </c>
      <c r="F30" s="107">
        <v>165</v>
      </c>
      <c r="G30" s="107">
        <v>200</v>
      </c>
      <c r="H30" s="107">
        <v>140</v>
      </c>
      <c r="I30" s="107">
        <v>126.5</v>
      </c>
      <c r="K30" s="142">
        <v>631.5</v>
      </c>
      <c r="O30" s="105"/>
    </row>
    <row r="31" spans="1:15" ht="30" customHeight="1">
      <c r="A31" s="4" t="s">
        <v>29</v>
      </c>
      <c r="B31" s="9">
        <v>1039</v>
      </c>
      <c r="C31" s="107">
        <v>100.1</v>
      </c>
      <c r="D31" s="107">
        <v>126.8</v>
      </c>
      <c r="E31" s="107">
        <f t="shared" si="3"/>
        <v>138.93</v>
      </c>
      <c r="F31" s="107">
        <f>SUM(F30*0.22)</f>
        <v>36.3</v>
      </c>
      <c r="G31" s="107">
        <f>SUM(G30*0.22)</f>
        <v>44</v>
      </c>
      <c r="H31" s="107">
        <f>SUM(H30*0.22)</f>
        <v>30.8</v>
      </c>
      <c r="I31" s="107">
        <f>SUM(I30*0.22)</f>
        <v>27.830000000000002</v>
      </c>
      <c r="K31" s="142">
        <v>138930</v>
      </c>
      <c r="O31" s="105"/>
    </row>
    <row r="32" spans="1:15" ht="60">
      <c r="A32" s="4" t="s">
        <v>30</v>
      </c>
      <c r="B32" s="9">
        <v>1040</v>
      </c>
      <c r="C32" s="107">
        <v>17.6</v>
      </c>
      <c r="D32" s="10">
        <v>18</v>
      </c>
      <c r="E32" s="107">
        <f t="shared" si="3"/>
        <v>20</v>
      </c>
      <c r="F32" s="107">
        <v>5</v>
      </c>
      <c r="G32" s="107">
        <v>5</v>
      </c>
      <c r="H32" s="107">
        <v>5</v>
      </c>
      <c r="I32" s="107">
        <v>5</v>
      </c>
      <c r="K32" s="142">
        <v>20</v>
      </c>
      <c r="O32" s="105"/>
    </row>
    <row r="33" spans="1:15" ht="60">
      <c r="A33" s="4" t="s">
        <v>31</v>
      </c>
      <c r="B33" s="9">
        <v>1041</v>
      </c>
      <c r="C33" s="10"/>
      <c r="D33" s="10"/>
      <c r="E33" s="132">
        <f t="shared" si="3"/>
        <v>0</v>
      </c>
      <c r="F33" s="132"/>
      <c r="G33" s="132"/>
      <c r="H33" s="132"/>
      <c r="I33" s="132"/>
      <c r="O33" s="105"/>
    </row>
    <row r="34" spans="1:15" ht="45">
      <c r="A34" s="4" t="s">
        <v>32</v>
      </c>
      <c r="B34" s="9">
        <v>1042</v>
      </c>
      <c r="C34" s="10"/>
      <c r="D34" s="10"/>
      <c r="E34" s="132"/>
      <c r="F34" s="132"/>
      <c r="G34" s="132"/>
      <c r="H34" s="132"/>
      <c r="I34" s="132"/>
      <c r="O34" s="105"/>
    </row>
    <row r="35" spans="1:15" ht="45">
      <c r="A35" s="4" t="s">
        <v>33</v>
      </c>
      <c r="B35" s="9">
        <v>1043</v>
      </c>
      <c r="C35" s="10"/>
      <c r="D35" s="10"/>
      <c r="E35" s="132"/>
      <c r="F35" s="132"/>
      <c r="G35" s="132"/>
      <c r="H35" s="132"/>
      <c r="I35" s="132"/>
      <c r="O35" s="105"/>
    </row>
    <row r="36" spans="1:15" ht="98.25" customHeight="1">
      <c r="A36" s="4" t="s">
        <v>210</v>
      </c>
      <c r="B36" s="9">
        <v>1044</v>
      </c>
      <c r="C36" s="107">
        <v>51.6</v>
      </c>
      <c r="D36" s="107">
        <v>59.6</v>
      </c>
      <c r="E36" s="107">
        <f>SUM(F36:I36)</f>
        <v>67.1</v>
      </c>
      <c r="F36" s="107">
        <v>20</v>
      </c>
      <c r="G36" s="107">
        <v>20</v>
      </c>
      <c r="H36" s="107">
        <v>18</v>
      </c>
      <c r="I36" s="107">
        <v>9.1</v>
      </c>
      <c r="L36" s="2">
        <f>51874+15258.2</f>
        <v>67132.2</v>
      </c>
      <c r="O36" s="105"/>
    </row>
    <row r="37" spans="1:15" ht="63.75">
      <c r="A37" s="4" t="s">
        <v>211</v>
      </c>
      <c r="B37" s="9">
        <v>1045</v>
      </c>
      <c r="C37" s="107">
        <v>0</v>
      </c>
      <c r="D37" s="10">
        <v>0</v>
      </c>
      <c r="E37" s="132"/>
      <c r="F37" s="132"/>
      <c r="G37" s="132"/>
      <c r="H37" s="132"/>
      <c r="I37" s="132"/>
      <c r="O37" s="105"/>
    </row>
    <row r="38" spans="1:15" ht="57">
      <c r="A38" s="109" t="s">
        <v>207</v>
      </c>
      <c r="B38" s="5" t="s">
        <v>199</v>
      </c>
      <c r="C38" s="107">
        <v>0</v>
      </c>
      <c r="D38" s="107">
        <v>5</v>
      </c>
      <c r="E38" s="107">
        <f>SUM(F38:I38)</f>
        <v>2.7</v>
      </c>
      <c r="F38" s="107">
        <v>2.7</v>
      </c>
      <c r="G38" s="132"/>
      <c r="H38" s="132"/>
      <c r="I38" s="132"/>
      <c r="O38" s="105"/>
    </row>
    <row r="39" spans="1:15" ht="63.75">
      <c r="A39" s="109" t="s">
        <v>212</v>
      </c>
      <c r="B39" s="5" t="s">
        <v>206</v>
      </c>
      <c r="C39" s="107">
        <v>0</v>
      </c>
      <c r="D39" s="107">
        <v>1.5</v>
      </c>
      <c r="E39" s="107">
        <f>SUM(F39:I39)</f>
        <v>1.5</v>
      </c>
      <c r="F39" s="107">
        <v>1.5</v>
      </c>
      <c r="G39" s="132"/>
      <c r="H39" s="132"/>
      <c r="I39" s="132"/>
      <c r="O39" s="105"/>
    </row>
    <row r="40" spans="1:15" ht="71.25">
      <c r="A40" s="109" t="s">
        <v>188</v>
      </c>
      <c r="B40" s="5" t="s">
        <v>208</v>
      </c>
      <c r="C40" s="107">
        <v>0.4</v>
      </c>
      <c r="D40" s="107">
        <v>1.5</v>
      </c>
      <c r="E40" s="107">
        <f>SUM(F40:I40)</f>
        <v>2</v>
      </c>
      <c r="F40" s="107">
        <v>1</v>
      </c>
      <c r="G40" s="107">
        <v>1</v>
      </c>
      <c r="H40" s="135"/>
      <c r="I40" s="135"/>
      <c r="M40" s="109"/>
      <c r="O40" s="105"/>
    </row>
    <row r="41" spans="1:15" ht="45" customHeight="1">
      <c r="A41" s="109" t="s">
        <v>198</v>
      </c>
      <c r="B41" s="5" t="s">
        <v>209</v>
      </c>
      <c r="C41" s="107">
        <v>0.5</v>
      </c>
      <c r="D41" s="107">
        <v>0.7</v>
      </c>
      <c r="E41" s="107">
        <f>SUM(F41:I41)</f>
        <v>1</v>
      </c>
      <c r="F41" s="107"/>
      <c r="G41" s="107">
        <v>1</v>
      </c>
      <c r="H41" s="132"/>
      <c r="I41" s="132"/>
      <c r="M41" s="117"/>
      <c r="O41" s="105"/>
    </row>
    <row r="42" spans="1:15" ht="15">
      <c r="A42" s="4" t="s">
        <v>34</v>
      </c>
      <c r="B42" s="9">
        <v>1046</v>
      </c>
      <c r="C42" s="10"/>
      <c r="D42" s="10"/>
      <c r="E42" s="132"/>
      <c r="F42" s="132"/>
      <c r="G42" s="132"/>
      <c r="H42" s="132"/>
      <c r="I42" s="132"/>
      <c r="O42" s="105"/>
    </row>
    <row r="43" spans="1:15" ht="15">
      <c r="A43" s="4" t="s">
        <v>35</v>
      </c>
      <c r="B43" s="9">
        <v>1047</v>
      </c>
      <c r="C43" s="10"/>
      <c r="D43" s="10"/>
      <c r="E43" s="132"/>
      <c r="F43" s="132"/>
      <c r="G43" s="132"/>
      <c r="H43" s="132"/>
      <c r="I43" s="132"/>
      <c r="O43" s="105"/>
    </row>
    <row r="44" spans="1:15" ht="45">
      <c r="A44" s="4" t="s">
        <v>36</v>
      </c>
      <c r="B44" s="9">
        <v>1048</v>
      </c>
      <c r="C44" s="10"/>
      <c r="D44" s="10"/>
      <c r="E44" s="132"/>
      <c r="F44" s="132"/>
      <c r="G44" s="132"/>
      <c r="H44" s="132"/>
      <c r="I44" s="132"/>
      <c r="O44" s="105"/>
    </row>
    <row r="45" spans="1:15" ht="45">
      <c r="A45" s="4" t="s">
        <v>37</v>
      </c>
      <c r="B45" s="9">
        <v>1049</v>
      </c>
      <c r="C45" s="10"/>
      <c r="D45" s="10"/>
      <c r="E45" s="132"/>
      <c r="F45" s="132"/>
      <c r="G45" s="132"/>
      <c r="H45" s="132"/>
      <c r="I45" s="132"/>
      <c r="O45" s="105"/>
    </row>
    <row r="46" spans="1:15" ht="60" customHeight="1">
      <c r="A46" s="4" t="s">
        <v>38</v>
      </c>
      <c r="B46" s="9">
        <v>1050</v>
      </c>
      <c r="C46" s="10"/>
      <c r="D46" s="10"/>
      <c r="E46" s="132"/>
      <c r="F46" s="132"/>
      <c r="G46" s="132"/>
      <c r="H46" s="132"/>
      <c r="I46" s="132"/>
      <c r="O46" s="105"/>
    </row>
    <row r="47" spans="1:15" ht="30">
      <c r="A47" s="4" t="s">
        <v>39</v>
      </c>
      <c r="B47" s="5" t="s">
        <v>40</v>
      </c>
      <c r="C47" s="107">
        <v>3.8</v>
      </c>
      <c r="D47" s="10"/>
      <c r="E47" s="112">
        <f>SUM(F47:I47)</f>
        <v>10</v>
      </c>
      <c r="F47" s="10">
        <v>10</v>
      </c>
      <c r="G47" s="10"/>
      <c r="H47" s="10"/>
      <c r="I47" s="10"/>
      <c r="L47" s="114"/>
      <c r="O47" s="105"/>
    </row>
    <row r="48" spans="1:15" ht="30">
      <c r="A48" s="106" t="s">
        <v>41</v>
      </c>
      <c r="B48" s="9">
        <v>1051</v>
      </c>
      <c r="C48" s="118">
        <f aca="true" t="shared" si="4" ref="C48:I48">SUM(C49:C53)</f>
        <v>33.8</v>
      </c>
      <c r="D48" s="118">
        <v>26.1</v>
      </c>
      <c r="E48" s="118">
        <f t="shared" si="4"/>
        <v>32.800000000000004</v>
      </c>
      <c r="F48" s="118">
        <f t="shared" si="4"/>
        <v>11.600000000000001</v>
      </c>
      <c r="G48" s="118">
        <f t="shared" si="4"/>
        <v>11.600000000000001</v>
      </c>
      <c r="H48" s="118">
        <f t="shared" si="4"/>
        <v>5</v>
      </c>
      <c r="I48" s="118">
        <f t="shared" si="4"/>
        <v>4.6</v>
      </c>
      <c r="O48" s="105"/>
    </row>
    <row r="49" spans="1:11" ht="42" customHeight="1">
      <c r="A49" s="116" t="s">
        <v>219</v>
      </c>
      <c r="B49" s="111" t="s">
        <v>190</v>
      </c>
      <c r="C49" s="119">
        <v>5</v>
      </c>
      <c r="D49" s="112">
        <v>3.3</v>
      </c>
      <c r="E49" s="112">
        <f>SUM(F49:I49)</f>
        <v>5.9</v>
      </c>
      <c r="F49" s="112">
        <v>1.5</v>
      </c>
      <c r="G49" s="112">
        <v>1.5</v>
      </c>
      <c r="H49" s="112">
        <v>1.9</v>
      </c>
      <c r="I49" s="115">
        <v>1</v>
      </c>
      <c r="J49" s="113"/>
      <c r="K49" s="148"/>
    </row>
    <row r="50" spans="1:11" ht="43.5" customHeight="1">
      <c r="A50" s="136" t="s">
        <v>220</v>
      </c>
      <c r="B50" s="111" t="s">
        <v>194</v>
      </c>
      <c r="C50" s="119">
        <v>18.5</v>
      </c>
      <c r="D50" s="112">
        <v>12</v>
      </c>
      <c r="E50" s="112">
        <f>SUM(F50:I50)</f>
        <v>12</v>
      </c>
      <c r="F50" s="112">
        <v>6</v>
      </c>
      <c r="G50" s="112">
        <v>6</v>
      </c>
      <c r="H50" s="112"/>
      <c r="I50" s="115"/>
      <c r="J50" s="113"/>
      <c r="K50" s="148"/>
    </row>
    <row r="51" spans="1:11" ht="42" customHeight="1">
      <c r="A51" s="110" t="s">
        <v>191</v>
      </c>
      <c r="B51" s="111" t="s">
        <v>195</v>
      </c>
      <c r="C51" s="119">
        <v>6.5</v>
      </c>
      <c r="D51" s="112">
        <v>6.5</v>
      </c>
      <c r="E51" s="112">
        <f>SUM(F51:I51)</f>
        <v>8.6</v>
      </c>
      <c r="F51" s="112">
        <v>2.5</v>
      </c>
      <c r="G51" s="112">
        <v>2.5</v>
      </c>
      <c r="H51" s="112">
        <v>1.5</v>
      </c>
      <c r="I51" s="115">
        <v>2.1</v>
      </c>
      <c r="J51" s="113"/>
      <c r="K51" s="148"/>
    </row>
    <row r="52" spans="1:12" ht="35.25" customHeight="1">
      <c r="A52" s="110" t="s">
        <v>192</v>
      </c>
      <c r="B52" s="111" t="s">
        <v>196</v>
      </c>
      <c r="C52" s="119">
        <v>3.8</v>
      </c>
      <c r="D52" s="112">
        <v>3.9</v>
      </c>
      <c r="E52" s="112">
        <f>SUM(F52:I52)</f>
        <v>5.1000000000000005</v>
      </c>
      <c r="F52" s="112">
        <v>1.3</v>
      </c>
      <c r="G52" s="112">
        <v>1.3</v>
      </c>
      <c r="H52" s="112">
        <v>1.3</v>
      </c>
      <c r="I52" s="115">
        <v>1.2</v>
      </c>
      <c r="J52" s="113"/>
      <c r="K52" s="148"/>
      <c r="L52" s="137"/>
    </row>
    <row r="53" spans="1:12" ht="42" customHeight="1">
      <c r="A53" s="110" t="s">
        <v>193</v>
      </c>
      <c r="B53" s="111" t="s">
        <v>197</v>
      </c>
      <c r="C53" s="107">
        <v>0</v>
      </c>
      <c r="D53" s="112">
        <v>0.4</v>
      </c>
      <c r="E53" s="112">
        <f>SUM(F53:I53)</f>
        <v>1.2</v>
      </c>
      <c r="F53" s="112">
        <v>0.3</v>
      </c>
      <c r="G53" s="112">
        <v>0.3</v>
      </c>
      <c r="H53" s="112">
        <v>0.3</v>
      </c>
      <c r="I53" s="115">
        <v>0.3</v>
      </c>
      <c r="J53" s="113"/>
      <c r="K53" s="148"/>
      <c r="L53" s="137"/>
    </row>
    <row r="54" spans="1:9" ht="13.5" customHeight="1">
      <c r="A54" s="94" t="s">
        <v>42</v>
      </c>
      <c r="B54" s="9">
        <v>1061</v>
      </c>
      <c r="C54" s="10"/>
      <c r="D54" s="10"/>
      <c r="E54" s="132"/>
      <c r="F54" s="132"/>
      <c r="G54" s="132"/>
      <c r="H54" s="132"/>
      <c r="I54" s="132"/>
    </row>
    <row r="55" spans="1:9" ht="27.75" customHeight="1">
      <c r="A55" s="4" t="s">
        <v>43</v>
      </c>
      <c r="B55" s="9">
        <v>1062</v>
      </c>
      <c r="C55" s="10"/>
      <c r="D55" s="10"/>
      <c r="E55" s="132"/>
      <c r="F55" s="132"/>
      <c r="G55" s="132"/>
      <c r="H55" s="132"/>
      <c r="I55" s="132"/>
    </row>
    <row r="56" spans="1:9" ht="12.75" customHeight="1">
      <c r="A56" s="4" t="s">
        <v>28</v>
      </c>
      <c r="B56" s="9">
        <v>1063</v>
      </c>
      <c r="C56" s="10"/>
      <c r="D56" s="10"/>
      <c r="E56" s="132"/>
      <c r="F56" s="132"/>
      <c r="G56" s="132"/>
      <c r="H56" s="132"/>
      <c r="I56" s="132"/>
    </row>
    <row r="57" spans="1:9" ht="13.5" customHeight="1">
      <c r="A57" s="4" t="s">
        <v>29</v>
      </c>
      <c r="B57" s="9">
        <v>1064</v>
      </c>
      <c r="C57" s="10"/>
      <c r="D57" s="10"/>
      <c r="E57" s="132"/>
      <c r="F57" s="132"/>
      <c r="G57" s="132"/>
      <c r="H57" s="132"/>
      <c r="I57" s="132"/>
    </row>
    <row r="58" spans="1:9" ht="28.5" customHeight="1">
      <c r="A58" s="4" t="s">
        <v>44</v>
      </c>
      <c r="B58" s="9">
        <v>1065</v>
      </c>
      <c r="C58" s="10"/>
      <c r="D58" s="10"/>
      <c r="E58" s="132"/>
      <c r="F58" s="132"/>
      <c r="G58" s="132"/>
      <c r="H58" s="132"/>
      <c r="I58" s="132"/>
    </row>
    <row r="59" spans="1:9" ht="13.5" customHeight="1">
      <c r="A59" s="4" t="s">
        <v>45</v>
      </c>
      <c r="B59" s="9">
        <v>1066</v>
      </c>
      <c r="C59" s="10"/>
      <c r="D59" s="10"/>
      <c r="E59" s="132"/>
      <c r="F59" s="132"/>
      <c r="G59" s="132"/>
      <c r="H59" s="132"/>
      <c r="I59" s="132"/>
    </row>
    <row r="60" spans="1:9" ht="28.5" customHeight="1">
      <c r="A60" s="4" t="s">
        <v>46</v>
      </c>
      <c r="B60" s="9">
        <v>1067</v>
      </c>
      <c r="C60" s="10"/>
      <c r="D60" s="10"/>
      <c r="E60" s="132"/>
      <c r="F60" s="132"/>
      <c r="G60" s="132"/>
      <c r="H60" s="132"/>
      <c r="I60" s="132"/>
    </row>
    <row r="61" spans="1:9" ht="20.25" customHeight="1">
      <c r="A61" s="104" t="s">
        <v>184</v>
      </c>
      <c r="B61" s="9">
        <v>1070</v>
      </c>
      <c r="C61" s="107">
        <f aca="true" t="shared" si="5" ref="C61:I61">SUM(C62:C63)</f>
        <v>668.8000000000001</v>
      </c>
      <c r="D61" s="107">
        <f t="shared" si="5"/>
        <v>826.3</v>
      </c>
      <c r="E61" s="135">
        <f t="shared" si="5"/>
        <v>919.5</v>
      </c>
      <c r="F61" s="135">
        <f t="shared" si="5"/>
        <v>256.1</v>
      </c>
      <c r="G61" s="135">
        <f t="shared" si="5"/>
        <v>285.6</v>
      </c>
      <c r="H61" s="135">
        <f t="shared" si="5"/>
        <v>201.8</v>
      </c>
      <c r="I61" s="135">
        <f t="shared" si="5"/>
        <v>176</v>
      </c>
    </row>
    <row r="62" spans="1:9" ht="117" customHeight="1">
      <c r="A62" s="104" t="s">
        <v>229</v>
      </c>
      <c r="B62" s="5" t="s">
        <v>185</v>
      </c>
      <c r="C62" s="107">
        <v>651.2</v>
      </c>
      <c r="D62" s="107">
        <v>808.3</v>
      </c>
      <c r="E62" s="135">
        <f>F62+G62+H62+I62</f>
        <v>899.5</v>
      </c>
      <c r="F62" s="135">
        <v>251.1</v>
      </c>
      <c r="G62" s="135">
        <v>280.6</v>
      </c>
      <c r="H62" s="135">
        <v>196.8</v>
      </c>
      <c r="I62" s="135">
        <v>171</v>
      </c>
    </row>
    <row r="63" spans="1:9" ht="66" customHeight="1">
      <c r="A63" s="104" t="s">
        <v>189</v>
      </c>
      <c r="B63" s="5" t="s">
        <v>186</v>
      </c>
      <c r="C63" s="107">
        <v>17.6</v>
      </c>
      <c r="D63" s="107">
        <v>18</v>
      </c>
      <c r="E63" s="107">
        <f>F63+G63+H63+I63</f>
        <v>20</v>
      </c>
      <c r="F63" s="107">
        <v>5</v>
      </c>
      <c r="G63" s="107">
        <v>5</v>
      </c>
      <c r="H63" s="107">
        <v>5</v>
      </c>
      <c r="I63" s="107">
        <v>5</v>
      </c>
    </row>
    <row r="64" spans="1:9" ht="36" customHeight="1">
      <c r="A64" s="12" t="s">
        <v>187</v>
      </c>
      <c r="B64" s="9">
        <v>1080</v>
      </c>
      <c r="C64" s="107">
        <v>0</v>
      </c>
      <c r="D64" s="10">
        <v>0</v>
      </c>
      <c r="E64" s="132">
        <f>F64+G64+H64+I64</f>
        <v>0</v>
      </c>
      <c r="F64" s="132">
        <v>0</v>
      </c>
      <c r="G64" s="132">
        <v>0</v>
      </c>
      <c r="H64" s="132">
        <v>0</v>
      </c>
      <c r="I64" s="132">
        <v>0</v>
      </c>
    </row>
    <row r="65" spans="1:9" ht="28.5">
      <c r="A65" s="8" t="s">
        <v>47</v>
      </c>
      <c r="B65" s="11">
        <v>1100</v>
      </c>
      <c r="C65" s="24"/>
      <c r="D65" s="24"/>
      <c r="E65" s="134">
        <f>E66+E70+E72-E67-E71-E73</f>
        <v>0</v>
      </c>
      <c r="F65" s="134"/>
      <c r="G65" s="134"/>
      <c r="H65" s="134"/>
      <c r="I65" s="134"/>
    </row>
    <row r="66" spans="1:9" ht="30">
      <c r="A66" s="4" t="s">
        <v>48</v>
      </c>
      <c r="B66" s="9">
        <v>1110</v>
      </c>
      <c r="C66" s="10"/>
      <c r="D66" s="10"/>
      <c r="E66" s="132"/>
      <c r="F66" s="132"/>
      <c r="G66" s="132"/>
      <c r="H66" s="132"/>
      <c r="I66" s="132"/>
    </row>
    <row r="67" spans="1:9" ht="30">
      <c r="A67" s="4" t="s">
        <v>49</v>
      </c>
      <c r="B67" s="9">
        <v>1120</v>
      </c>
      <c r="C67" s="10"/>
      <c r="D67" s="10"/>
      <c r="E67" s="132"/>
      <c r="F67" s="132"/>
      <c r="G67" s="132"/>
      <c r="H67" s="132"/>
      <c r="I67" s="132"/>
    </row>
    <row r="68" spans="1:9" ht="7.5" customHeight="1">
      <c r="A68" s="4"/>
      <c r="B68" s="9"/>
      <c r="C68" s="10"/>
      <c r="D68" s="10"/>
      <c r="E68" s="132"/>
      <c r="F68" s="132"/>
      <c r="G68" s="132"/>
      <c r="H68" s="132"/>
      <c r="I68" s="132"/>
    </row>
    <row r="69" spans="1:9" ht="8.25" customHeight="1">
      <c r="A69" s="4"/>
      <c r="B69" s="9"/>
      <c r="C69" s="10"/>
      <c r="D69" s="10"/>
      <c r="E69" s="132"/>
      <c r="F69" s="132"/>
      <c r="G69" s="132"/>
      <c r="H69" s="132"/>
      <c r="I69" s="132"/>
    </row>
    <row r="70" spans="1:9" ht="30">
      <c r="A70" s="4" t="s">
        <v>50</v>
      </c>
      <c r="B70" s="9">
        <v>1130</v>
      </c>
      <c r="C70" s="10"/>
      <c r="D70" s="10"/>
      <c r="E70" s="132"/>
      <c r="F70" s="132"/>
      <c r="G70" s="132"/>
      <c r="H70" s="132"/>
      <c r="I70" s="132"/>
    </row>
    <row r="71" spans="1:9" ht="27" customHeight="1">
      <c r="A71" s="4" t="s">
        <v>51</v>
      </c>
      <c r="B71" s="9">
        <v>1140</v>
      </c>
      <c r="C71" s="10"/>
      <c r="D71" s="10"/>
      <c r="E71" s="132"/>
      <c r="F71" s="132"/>
      <c r="G71" s="132"/>
      <c r="H71" s="132"/>
      <c r="I71" s="132"/>
    </row>
    <row r="72" spans="1:9" ht="15">
      <c r="A72" s="4" t="s">
        <v>163</v>
      </c>
      <c r="B72" s="9">
        <v>1150</v>
      </c>
      <c r="C72" s="10"/>
      <c r="D72" s="10"/>
      <c r="E72" s="132"/>
      <c r="F72" s="132"/>
      <c r="G72" s="132"/>
      <c r="H72" s="132"/>
      <c r="I72" s="132"/>
    </row>
    <row r="73" spans="1:9" ht="15">
      <c r="A73" s="4" t="s">
        <v>18</v>
      </c>
      <c r="B73" s="9">
        <v>1160</v>
      </c>
      <c r="C73" s="10"/>
      <c r="D73" s="10"/>
      <c r="E73" s="132"/>
      <c r="F73" s="132"/>
      <c r="G73" s="132"/>
      <c r="H73" s="132"/>
      <c r="I73" s="132"/>
    </row>
    <row r="74" spans="1:9" ht="28.5">
      <c r="A74" s="8" t="s">
        <v>52</v>
      </c>
      <c r="B74" s="11">
        <v>1170</v>
      </c>
      <c r="C74" s="24"/>
      <c r="D74" s="24"/>
      <c r="E74" s="134"/>
      <c r="F74" s="134"/>
      <c r="G74" s="134"/>
      <c r="H74" s="134"/>
      <c r="I74" s="134"/>
    </row>
    <row r="75" spans="1:9" ht="30" customHeight="1">
      <c r="A75" s="4" t="s">
        <v>53</v>
      </c>
      <c r="B75" s="6">
        <v>1180</v>
      </c>
      <c r="C75" s="10"/>
      <c r="D75" s="10"/>
      <c r="E75" s="132"/>
      <c r="F75" s="132"/>
      <c r="G75" s="132"/>
      <c r="H75" s="132"/>
      <c r="I75" s="132"/>
    </row>
    <row r="76" spans="1:9" ht="15">
      <c r="A76" s="4" t="s">
        <v>54</v>
      </c>
      <c r="B76" s="6">
        <v>1181</v>
      </c>
      <c r="C76" s="10"/>
      <c r="D76" s="10"/>
      <c r="E76" s="132"/>
      <c r="F76" s="132"/>
      <c r="G76" s="132"/>
      <c r="H76" s="132"/>
      <c r="I76" s="132"/>
    </row>
    <row r="77" spans="1:9" ht="28.5">
      <c r="A77" s="8" t="s">
        <v>55</v>
      </c>
      <c r="B77" s="11">
        <v>1200</v>
      </c>
      <c r="C77" s="24"/>
      <c r="D77" s="24"/>
      <c r="E77" s="134"/>
      <c r="F77" s="134"/>
      <c r="G77" s="134"/>
      <c r="H77" s="134"/>
      <c r="I77" s="134"/>
    </row>
    <row r="78" spans="1:9" ht="15">
      <c r="A78" s="4" t="s">
        <v>56</v>
      </c>
      <c r="B78" s="5">
        <v>1201</v>
      </c>
      <c r="C78" s="10"/>
      <c r="D78" s="10"/>
      <c r="E78" s="132"/>
      <c r="F78" s="132"/>
      <c r="G78" s="132"/>
      <c r="H78" s="132"/>
      <c r="I78" s="132"/>
    </row>
    <row r="79" spans="1:9" ht="15">
      <c r="A79" s="4" t="s">
        <v>57</v>
      </c>
      <c r="B79" s="5">
        <v>1202</v>
      </c>
      <c r="C79" s="10"/>
      <c r="D79" s="10"/>
      <c r="E79" s="132"/>
      <c r="F79" s="132"/>
      <c r="G79" s="132"/>
      <c r="H79" s="132"/>
      <c r="I79" s="132"/>
    </row>
    <row r="80" spans="1:9" ht="15">
      <c r="A80" s="8" t="s">
        <v>58</v>
      </c>
      <c r="B80" s="9">
        <v>1210</v>
      </c>
      <c r="C80" s="108">
        <f aca="true" t="shared" si="6" ref="C80:I80">C65+C61</f>
        <v>668.8000000000001</v>
      </c>
      <c r="D80" s="108">
        <f t="shared" si="6"/>
        <v>826.3</v>
      </c>
      <c r="E80" s="149">
        <f t="shared" si="6"/>
        <v>919.5</v>
      </c>
      <c r="F80" s="149">
        <f t="shared" si="6"/>
        <v>256.1</v>
      </c>
      <c r="G80" s="149">
        <f t="shared" si="6"/>
        <v>285.6</v>
      </c>
      <c r="H80" s="149">
        <f t="shared" si="6"/>
        <v>201.8</v>
      </c>
      <c r="I80" s="149">
        <f t="shared" si="6"/>
        <v>176</v>
      </c>
    </row>
    <row r="81" spans="1:9" ht="15">
      <c r="A81" s="8" t="s">
        <v>59</v>
      </c>
      <c r="B81" s="9">
        <v>1220</v>
      </c>
      <c r="C81" s="108">
        <f aca="true" t="shared" si="7" ref="C81:I81">C22+C64</f>
        <v>668.8</v>
      </c>
      <c r="D81" s="108">
        <f t="shared" si="7"/>
        <v>826.3000000000001</v>
      </c>
      <c r="E81" s="108">
        <f t="shared" si="7"/>
        <v>919.5300000000001</v>
      </c>
      <c r="F81" s="108">
        <f t="shared" si="7"/>
        <v>256.1</v>
      </c>
      <c r="G81" s="108">
        <f t="shared" si="7"/>
        <v>285.6</v>
      </c>
      <c r="H81" s="108">
        <f t="shared" si="7"/>
        <v>201.8</v>
      </c>
      <c r="I81" s="108">
        <f t="shared" si="7"/>
        <v>176.03</v>
      </c>
    </row>
    <row r="82" spans="1:9" ht="14.25" customHeight="1">
      <c r="A82" s="174" t="s">
        <v>164</v>
      </c>
      <c r="B82" s="174"/>
      <c r="C82" s="174"/>
      <c r="D82" s="174"/>
      <c r="E82" s="174"/>
      <c r="F82" s="174"/>
      <c r="G82" s="174"/>
      <c r="H82" s="174"/>
      <c r="I82" s="174"/>
    </row>
    <row r="83" spans="1:9" ht="30">
      <c r="A83" s="94" t="s">
        <v>165</v>
      </c>
      <c r="B83" s="9">
        <v>1300</v>
      </c>
      <c r="C83" s="129">
        <f aca="true" t="shared" si="8" ref="C83:I83">SUM(C84:C86)</f>
        <v>96.7</v>
      </c>
      <c r="D83" s="129">
        <f t="shared" si="8"/>
        <v>105</v>
      </c>
      <c r="E83" s="129">
        <f t="shared" si="8"/>
        <v>129.1</v>
      </c>
      <c r="F83" s="129">
        <f t="shared" si="8"/>
        <v>49.800000000000004</v>
      </c>
      <c r="G83" s="129">
        <f t="shared" si="8"/>
        <v>36.6</v>
      </c>
      <c r="H83" s="129">
        <f t="shared" si="8"/>
        <v>26</v>
      </c>
      <c r="I83" s="129">
        <f t="shared" si="8"/>
        <v>16.7</v>
      </c>
    </row>
    <row r="84" spans="1:9" ht="30">
      <c r="A84" s="4" t="s">
        <v>166</v>
      </c>
      <c r="B84" s="97">
        <v>1301</v>
      </c>
      <c r="C84" s="102">
        <f>C49</f>
        <v>5</v>
      </c>
      <c r="D84" s="129">
        <f>D49</f>
        <v>3.3</v>
      </c>
      <c r="E84" s="129">
        <f>F84+G84+H84+I84</f>
        <v>5.9</v>
      </c>
      <c r="F84" s="129">
        <f>F49</f>
        <v>1.5</v>
      </c>
      <c r="G84" s="129">
        <f>G49</f>
        <v>1.5</v>
      </c>
      <c r="H84" s="129">
        <f>H49</f>
        <v>1.9</v>
      </c>
      <c r="I84" s="129">
        <f>I49</f>
        <v>1</v>
      </c>
    </row>
    <row r="85" spans="1:13" ht="63.75">
      <c r="A85" s="120" t="s">
        <v>200</v>
      </c>
      <c r="B85" s="97">
        <v>1302</v>
      </c>
      <c r="C85" s="129">
        <v>10.7</v>
      </c>
      <c r="D85" s="129">
        <v>11.6</v>
      </c>
      <c r="E85" s="129">
        <f>SUM(F85:I85)</f>
        <v>15.299999999999999</v>
      </c>
      <c r="F85" s="129">
        <v>6</v>
      </c>
      <c r="G85" s="129">
        <v>3.1</v>
      </c>
      <c r="H85" s="129">
        <v>1.6</v>
      </c>
      <c r="I85" s="129">
        <v>4.6</v>
      </c>
      <c r="M85" s="121"/>
    </row>
    <row r="86" spans="1:13" ht="127.5">
      <c r="A86" s="120" t="s">
        <v>201</v>
      </c>
      <c r="B86" s="97" t="s">
        <v>202</v>
      </c>
      <c r="C86" s="129">
        <v>81</v>
      </c>
      <c r="D86" s="129">
        <v>90.1</v>
      </c>
      <c r="E86" s="129">
        <f>SUM(F86:I86)</f>
        <v>107.9</v>
      </c>
      <c r="F86" s="129">
        <f>42.6-0.3</f>
        <v>42.300000000000004</v>
      </c>
      <c r="G86" s="129">
        <v>32</v>
      </c>
      <c r="H86" s="129">
        <v>22.5</v>
      </c>
      <c r="I86" s="129">
        <v>11.1</v>
      </c>
      <c r="L86" s="138"/>
      <c r="M86" s="121"/>
    </row>
    <row r="87" spans="1:9" ht="15.75">
      <c r="A87" s="4" t="s">
        <v>14</v>
      </c>
      <c r="B87" s="98">
        <v>1310</v>
      </c>
      <c r="C87" s="129">
        <v>454.4</v>
      </c>
      <c r="D87" s="129">
        <v>576.5</v>
      </c>
      <c r="E87" s="122">
        <f>F87+G87+H87+I87</f>
        <v>631.5</v>
      </c>
      <c r="F87" s="107">
        <v>165</v>
      </c>
      <c r="G87" s="107">
        <v>200</v>
      </c>
      <c r="H87" s="107">
        <v>140</v>
      </c>
      <c r="I87" s="107">
        <v>126.5</v>
      </c>
    </row>
    <row r="88" spans="1:9" ht="30">
      <c r="A88" s="4" t="s">
        <v>15</v>
      </c>
      <c r="B88" s="98">
        <v>1320</v>
      </c>
      <c r="C88" s="129">
        <v>100.1</v>
      </c>
      <c r="D88" s="129">
        <v>126.8</v>
      </c>
      <c r="E88" s="122">
        <f>F88+G88+H88+I88</f>
        <v>138.93</v>
      </c>
      <c r="F88" s="107">
        <v>36.3</v>
      </c>
      <c r="G88" s="107">
        <v>44</v>
      </c>
      <c r="H88" s="107">
        <v>30.8</v>
      </c>
      <c r="I88" s="107">
        <v>27.830000000000002</v>
      </c>
    </row>
    <row r="89" spans="1:9" ht="15.75">
      <c r="A89" s="4" t="s">
        <v>167</v>
      </c>
      <c r="B89" s="98">
        <v>1330</v>
      </c>
      <c r="C89" s="129">
        <v>17.6</v>
      </c>
      <c r="D89" s="129">
        <v>18</v>
      </c>
      <c r="E89" s="122">
        <f>F89+G89+H89+I89</f>
        <v>20</v>
      </c>
      <c r="F89" s="107">
        <v>5</v>
      </c>
      <c r="G89" s="107">
        <v>5</v>
      </c>
      <c r="H89" s="107">
        <v>5</v>
      </c>
      <c r="I89" s="107">
        <v>5</v>
      </c>
    </row>
    <row r="90" spans="1:9" ht="15.75">
      <c r="A90" s="4" t="s">
        <v>168</v>
      </c>
      <c r="B90" s="98">
        <v>1340</v>
      </c>
      <c r="C90" s="103">
        <v>0</v>
      </c>
      <c r="D90" s="123">
        <v>0</v>
      </c>
      <c r="E90" s="139">
        <f>F90+G90+H90+I90</f>
        <v>0</v>
      </c>
      <c r="F90" s="103">
        <v>0</v>
      </c>
      <c r="G90" s="103">
        <v>0</v>
      </c>
      <c r="H90" s="103">
        <v>0</v>
      </c>
      <c r="I90" s="103">
        <v>0</v>
      </c>
    </row>
    <row r="91" spans="1:9" ht="15">
      <c r="A91" s="8" t="s">
        <v>169</v>
      </c>
      <c r="B91" s="99">
        <v>1350</v>
      </c>
      <c r="C91" s="124">
        <f aca="true" t="shared" si="9" ref="C91:I91">C83+C87+C88+C89+C90-C90</f>
        <v>668.8000000000001</v>
      </c>
      <c r="D91" s="124">
        <f t="shared" si="9"/>
        <v>826.3</v>
      </c>
      <c r="E91" s="124">
        <f t="shared" si="9"/>
        <v>919.53</v>
      </c>
      <c r="F91" s="124">
        <f t="shared" si="9"/>
        <v>256.1</v>
      </c>
      <c r="G91" s="124">
        <f>G83+G87+G88+G89+G90-G90</f>
        <v>285.6</v>
      </c>
      <c r="H91" s="124">
        <f t="shared" si="9"/>
        <v>201.8</v>
      </c>
      <c r="I91" s="124">
        <f t="shared" si="9"/>
        <v>176.03</v>
      </c>
    </row>
    <row r="93" spans="1:9" ht="15">
      <c r="A93" s="128" t="s">
        <v>174</v>
      </c>
      <c r="B93" s="30"/>
      <c r="C93" s="171" t="s">
        <v>86</v>
      </c>
      <c r="D93" s="172"/>
      <c r="E93" s="172"/>
      <c r="F93" s="31"/>
      <c r="G93" s="173" t="s">
        <v>203</v>
      </c>
      <c r="H93" s="173"/>
      <c r="I93" s="173"/>
    </row>
    <row r="94" spans="1:9" ht="28.5" customHeight="1">
      <c r="A94" s="140" t="s">
        <v>204</v>
      </c>
      <c r="B94" s="126"/>
      <c r="C94" s="126"/>
      <c r="D94" s="126"/>
      <c r="F94" s="31"/>
      <c r="G94" s="127" t="s">
        <v>205</v>
      </c>
      <c r="H94" s="32"/>
      <c r="I94" s="32"/>
    </row>
    <row r="102" spans="1:10" ht="15">
      <c r="A102" s="141">
        <v>0.18</v>
      </c>
      <c r="B102" s="142"/>
      <c r="C102" s="142"/>
      <c r="D102" s="142"/>
      <c r="E102" s="143">
        <f>SUM(F102:I102)</f>
        <v>113.67</v>
      </c>
      <c r="F102" s="144">
        <f>SUM(F87*A102)</f>
        <v>29.7</v>
      </c>
      <c r="G102" s="144">
        <f>SUM(G87*0.18)</f>
        <v>36</v>
      </c>
      <c r="H102" s="144">
        <f>SUM(H87*0.18)</f>
        <v>25.2</v>
      </c>
      <c r="I102" s="144">
        <f>SUM(I87*0.18)</f>
        <v>22.77</v>
      </c>
      <c r="J102" s="142"/>
    </row>
    <row r="103" spans="1:10" ht="15">
      <c r="A103" s="145">
        <v>0.015</v>
      </c>
      <c r="B103" s="142"/>
      <c r="C103" s="142"/>
      <c r="D103" s="142"/>
      <c r="E103" s="143">
        <f>SUM(F103:I103)</f>
        <v>9.4725</v>
      </c>
      <c r="F103" s="146">
        <f>SUM(F87*A103)</f>
        <v>2.475</v>
      </c>
      <c r="G103" s="146">
        <f>SUM(G87*0.015)</f>
        <v>3</v>
      </c>
      <c r="H103" s="146">
        <f>SUM(H87*0.015)</f>
        <v>2.1</v>
      </c>
      <c r="I103" s="146">
        <f>SUM(I87*0.015)</f>
        <v>1.8975</v>
      </c>
      <c r="J103" s="142"/>
    </row>
  </sheetData>
  <sheetProtection/>
  <mergeCells count="12">
    <mergeCell ref="E5:E6"/>
    <mergeCell ref="F5:I5"/>
    <mergeCell ref="C93:E93"/>
    <mergeCell ref="G93:I93"/>
    <mergeCell ref="A82:I82"/>
    <mergeCell ref="A1:I1"/>
    <mergeCell ref="G2:I2"/>
    <mergeCell ref="A3:I3"/>
    <mergeCell ref="A5:A6"/>
    <mergeCell ref="B5:B6"/>
    <mergeCell ref="C5:C6"/>
    <mergeCell ref="D5:D6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zoomScale="130" zoomScaleNormal="130" zoomScalePageLayoutView="0" workbookViewId="0" topLeftCell="A40">
      <selection activeCell="F24" sqref="F24:I24"/>
    </sheetView>
  </sheetViews>
  <sheetFormatPr defaultColWidth="9.140625" defaultRowHeight="12.75"/>
  <cols>
    <col min="1" max="1" width="27.57421875" style="16" customWidth="1"/>
    <col min="2" max="2" width="6.00390625" style="16" customWidth="1"/>
    <col min="3" max="3" width="8.57421875" style="16" customWidth="1"/>
    <col min="4" max="4" width="10.140625" style="16" customWidth="1"/>
    <col min="5" max="5" width="7.421875" style="16" customWidth="1"/>
    <col min="6" max="6" width="5.8515625" style="16" customWidth="1"/>
    <col min="7" max="9" width="7.00390625" style="16" customWidth="1"/>
    <col min="10" max="16384" width="9.140625" style="16" customWidth="1"/>
  </cols>
  <sheetData>
    <row r="1" spans="7:9" ht="15.75">
      <c r="G1" s="176" t="s">
        <v>151</v>
      </c>
      <c r="H1" s="176"/>
      <c r="I1" s="176"/>
    </row>
    <row r="2" spans="1:9" ht="15.75">
      <c r="A2" s="184" t="s">
        <v>60</v>
      </c>
      <c r="B2" s="184"/>
      <c r="C2" s="184"/>
      <c r="D2" s="184"/>
      <c r="E2" s="184"/>
      <c r="F2" s="184"/>
      <c r="G2" s="184"/>
      <c r="H2" s="184"/>
      <c r="I2" s="184"/>
    </row>
    <row r="3" spans="1:9" ht="7.5" customHeight="1">
      <c r="A3" s="17"/>
      <c r="B3" s="17"/>
      <c r="C3" s="17"/>
      <c r="D3" s="17"/>
      <c r="E3" s="17"/>
      <c r="F3" s="17"/>
      <c r="G3" s="17"/>
      <c r="H3" s="17"/>
      <c r="I3" s="17"/>
    </row>
    <row r="4" spans="1:9" ht="15" customHeight="1">
      <c r="A4" s="178" t="s">
        <v>1</v>
      </c>
      <c r="B4" s="185" t="s">
        <v>2</v>
      </c>
      <c r="C4" s="186" t="s">
        <v>221</v>
      </c>
      <c r="D4" s="188" t="s">
        <v>217</v>
      </c>
      <c r="E4" s="190" t="s">
        <v>218</v>
      </c>
      <c r="F4" s="179" t="s">
        <v>3</v>
      </c>
      <c r="G4" s="179"/>
      <c r="H4" s="179"/>
      <c r="I4" s="179"/>
    </row>
    <row r="5" spans="1:9" ht="57" customHeight="1">
      <c r="A5" s="178"/>
      <c r="B5" s="185"/>
      <c r="C5" s="187"/>
      <c r="D5" s="189"/>
      <c r="E5" s="151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8">
        <v>1</v>
      </c>
      <c r="B6" s="19">
        <v>2</v>
      </c>
      <c r="C6" s="19">
        <v>3</v>
      </c>
      <c r="D6" s="19">
        <v>4</v>
      </c>
      <c r="E6" s="19">
        <v>6</v>
      </c>
      <c r="F6" s="19">
        <v>7</v>
      </c>
      <c r="G6" s="19">
        <v>8</v>
      </c>
      <c r="H6" s="19">
        <v>9</v>
      </c>
      <c r="I6" s="19">
        <v>10</v>
      </c>
    </row>
    <row r="7" spans="1:9" ht="14.25">
      <c r="A7" s="152" t="s">
        <v>61</v>
      </c>
      <c r="B7" s="152"/>
      <c r="C7" s="152"/>
      <c r="D7" s="152"/>
      <c r="E7" s="152"/>
      <c r="F7" s="152"/>
      <c r="G7" s="152"/>
      <c r="H7" s="152"/>
      <c r="I7" s="152"/>
    </row>
    <row r="8" spans="1:9" ht="45">
      <c r="A8" s="22" t="s">
        <v>62</v>
      </c>
      <c r="B8" s="5">
        <v>2000</v>
      </c>
      <c r="C8" s="10"/>
      <c r="D8" s="10"/>
      <c r="E8" s="10"/>
      <c r="F8" s="10"/>
      <c r="G8" s="10"/>
      <c r="H8" s="10"/>
      <c r="I8" s="10"/>
    </row>
    <row r="9" spans="1:9" ht="45">
      <c r="A9" s="22" t="s">
        <v>63</v>
      </c>
      <c r="B9" s="5">
        <v>2010</v>
      </c>
      <c r="C9" s="10"/>
      <c r="D9" s="10"/>
      <c r="E9" s="10"/>
      <c r="F9" s="10"/>
      <c r="G9" s="10"/>
      <c r="H9" s="10"/>
      <c r="I9" s="10"/>
    </row>
    <row r="10" spans="1:9" ht="15">
      <c r="A10" s="22" t="s">
        <v>64</v>
      </c>
      <c r="B10" s="5">
        <v>2030</v>
      </c>
      <c r="C10" s="10"/>
      <c r="D10" s="10"/>
      <c r="E10" s="10"/>
      <c r="F10" s="10"/>
      <c r="G10" s="10"/>
      <c r="H10" s="10"/>
      <c r="I10" s="10"/>
    </row>
    <row r="11" spans="1:9" ht="30">
      <c r="A11" s="22" t="s">
        <v>65</v>
      </c>
      <c r="B11" s="5">
        <v>2031</v>
      </c>
      <c r="C11" s="10"/>
      <c r="D11" s="10"/>
      <c r="E11" s="10"/>
      <c r="F11" s="10"/>
      <c r="G11" s="10"/>
      <c r="H11" s="10"/>
      <c r="I11" s="10"/>
    </row>
    <row r="12" spans="1:9" ht="15">
      <c r="A12" s="22" t="s">
        <v>66</v>
      </c>
      <c r="B12" s="5">
        <v>2040</v>
      </c>
      <c r="C12" s="10"/>
      <c r="D12" s="10"/>
      <c r="E12" s="10"/>
      <c r="F12" s="10"/>
      <c r="G12" s="10"/>
      <c r="H12" s="10"/>
      <c r="I12" s="10"/>
    </row>
    <row r="13" spans="1:9" ht="15">
      <c r="A13" s="22" t="s">
        <v>67</v>
      </c>
      <c r="B13" s="5">
        <v>2050</v>
      </c>
      <c r="C13" s="10"/>
      <c r="D13" s="10"/>
      <c r="E13" s="10"/>
      <c r="F13" s="10"/>
      <c r="G13" s="10"/>
      <c r="H13" s="10"/>
      <c r="I13" s="10"/>
    </row>
    <row r="14" spans="1:9" ht="15">
      <c r="A14" s="22" t="s">
        <v>68</v>
      </c>
      <c r="B14" s="5">
        <v>2060</v>
      </c>
      <c r="C14" s="10"/>
      <c r="D14" s="10"/>
      <c r="E14" s="10"/>
      <c r="F14" s="10"/>
      <c r="G14" s="10"/>
      <c r="H14" s="10"/>
      <c r="I14" s="10"/>
    </row>
    <row r="15" spans="1:9" ht="45">
      <c r="A15" s="22" t="s">
        <v>69</v>
      </c>
      <c r="B15" s="5">
        <v>2070</v>
      </c>
      <c r="C15" s="10"/>
      <c r="D15" s="10"/>
      <c r="E15" s="10"/>
      <c r="F15" s="10"/>
      <c r="G15" s="10"/>
      <c r="H15" s="10"/>
      <c r="I15" s="10"/>
    </row>
    <row r="16" spans="1:9" ht="14.25">
      <c r="A16" s="152" t="s">
        <v>70</v>
      </c>
      <c r="B16" s="152"/>
      <c r="C16" s="152"/>
      <c r="D16" s="152"/>
      <c r="E16" s="152"/>
      <c r="F16" s="152"/>
      <c r="G16" s="152"/>
      <c r="H16" s="152"/>
      <c r="I16" s="152"/>
    </row>
    <row r="17" spans="1:9" ht="60.75" customHeight="1">
      <c r="A17" s="21" t="s">
        <v>71</v>
      </c>
      <c r="B17" s="23">
        <v>2110</v>
      </c>
      <c r="C17" s="108">
        <f>C18+C19+C20+C21+C22+C23</f>
        <v>6.8</v>
      </c>
      <c r="D17" s="108">
        <f aca="true" t="shared" si="0" ref="D17:I17">D18+D19+D20+D21+D22+D23</f>
        <v>8.6</v>
      </c>
      <c r="E17" s="108">
        <f t="shared" si="0"/>
        <v>9.4725</v>
      </c>
      <c r="F17" s="108">
        <f t="shared" si="0"/>
        <v>2.475</v>
      </c>
      <c r="G17" s="108">
        <f t="shared" si="0"/>
        <v>3</v>
      </c>
      <c r="H17" s="108">
        <f t="shared" si="0"/>
        <v>2.1</v>
      </c>
      <c r="I17" s="108">
        <f t="shared" si="0"/>
        <v>1.8975</v>
      </c>
    </row>
    <row r="18" spans="1:9" ht="29.25" customHeight="1">
      <c r="A18" s="4" t="s">
        <v>72</v>
      </c>
      <c r="B18" s="5">
        <v>2111</v>
      </c>
      <c r="C18" s="10"/>
      <c r="D18" s="10"/>
      <c r="E18" s="10"/>
      <c r="F18" s="10"/>
      <c r="G18" s="10"/>
      <c r="H18" s="10"/>
      <c r="I18" s="10"/>
    </row>
    <row r="19" spans="1:9" ht="45">
      <c r="A19" s="4" t="s">
        <v>152</v>
      </c>
      <c r="B19" s="5">
        <v>2112</v>
      </c>
      <c r="C19" s="10"/>
      <c r="D19" s="10"/>
      <c r="E19" s="10"/>
      <c r="F19" s="10"/>
      <c r="G19" s="10"/>
      <c r="H19" s="10"/>
      <c r="I19" s="10"/>
    </row>
    <row r="20" spans="1:9" ht="45" customHeight="1">
      <c r="A20" s="22" t="s">
        <v>153</v>
      </c>
      <c r="B20" s="20">
        <v>2113</v>
      </c>
      <c r="C20" s="10"/>
      <c r="D20" s="10"/>
      <c r="E20" s="10"/>
      <c r="F20" s="10"/>
      <c r="G20" s="10"/>
      <c r="H20" s="10"/>
      <c r="I20" s="10"/>
    </row>
    <row r="21" spans="1:9" ht="15">
      <c r="A21" s="22" t="s">
        <v>73</v>
      </c>
      <c r="B21" s="20">
        <v>2114</v>
      </c>
      <c r="C21" s="10"/>
      <c r="D21" s="10"/>
      <c r="E21" s="10"/>
      <c r="F21" s="10"/>
      <c r="G21" s="10"/>
      <c r="H21" s="10"/>
      <c r="I21" s="10"/>
    </row>
    <row r="22" spans="1:9" ht="30" customHeight="1">
      <c r="A22" s="22" t="s">
        <v>74</v>
      </c>
      <c r="B22" s="20">
        <v>2115</v>
      </c>
      <c r="C22" s="107"/>
      <c r="D22" s="107"/>
      <c r="E22" s="107">
        <f>F22+G22+H22+I22</f>
        <v>0</v>
      </c>
      <c r="F22" s="108"/>
      <c r="G22" s="108"/>
      <c r="H22" s="108"/>
      <c r="I22" s="107"/>
    </row>
    <row r="23" spans="1:9" ht="30">
      <c r="A23" s="22" t="s">
        <v>176</v>
      </c>
      <c r="B23" s="20">
        <v>2116</v>
      </c>
      <c r="C23" s="108">
        <f aca="true" t="shared" si="1" ref="C23:I23">SUM(C24)</f>
        <v>6.8</v>
      </c>
      <c r="D23" s="108">
        <f>SUM(D24)</f>
        <v>8.6</v>
      </c>
      <c r="E23" s="108">
        <f t="shared" si="1"/>
        <v>9.4725</v>
      </c>
      <c r="F23" s="108">
        <f t="shared" si="1"/>
        <v>2.475</v>
      </c>
      <c r="G23" s="108">
        <f t="shared" si="1"/>
        <v>3</v>
      </c>
      <c r="H23" s="108">
        <f t="shared" si="1"/>
        <v>2.1</v>
      </c>
      <c r="I23" s="108">
        <f t="shared" si="1"/>
        <v>1.8975</v>
      </c>
    </row>
    <row r="24" spans="1:9" ht="15">
      <c r="A24" s="22" t="s">
        <v>175</v>
      </c>
      <c r="B24" s="20" t="s">
        <v>177</v>
      </c>
      <c r="C24" s="108">
        <v>6.8</v>
      </c>
      <c r="D24" s="108">
        <v>8.6</v>
      </c>
      <c r="E24" s="107">
        <f>SUM(F24:I24)</f>
        <v>9.4725</v>
      </c>
      <c r="F24" s="108">
        <v>2.475</v>
      </c>
      <c r="G24" s="108">
        <v>3</v>
      </c>
      <c r="H24" s="108">
        <v>2.1</v>
      </c>
      <c r="I24" s="108">
        <v>1.8975</v>
      </c>
    </row>
    <row r="25" spans="1:9" ht="15">
      <c r="A25" s="22"/>
      <c r="B25" s="20"/>
      <c r="C25" s="24"/>
      <c r="D25" s="24"/>
      <c r="E25" s="10"/>
      <c r="F25" s="24"/>
      <c r="G25" s="24"/>
      <c r="H25" s="24"/>
      <c r="I25" s="24"/>
    </row>
    <row r="26" spans="1:9" ht="57.75" customHeight="1">
      <c r="A26" s="21" t="s">
        <v>76</v>
      </c>
      <c r="B26" s="25">
        <v>2120</v>
      </c>
      <c r="C26" s="108">
        <f>C27+C28+C29+C30</f>
        <v>81.8</v>
      </c>
      <c r="D26" s="108">
        <f aca="true" t="shared" si="2" ref="D26:I26">D27+D28+D29+D30</f>
        <v>103.8</v>
      </c>
      <c r="E26" s="108">
        <f t="shared" si="2"/>
        <v>113.67</v>
      </c>
      <c r="F26" s="108">
        <f t="shared" si="2"/>
        <v>29.7</v>
      </c>
      <c r="G26" s="108">
        <f t="shared" si="2"/>
        <v>36</v>
      </c>
      <c r="H26" s="108">
        <f t="shared" si="2"/>
        <v>25.2</v>
      </c>
      <c r="I26" s="108">
        <f t="shared" si="2"/>
        <v>22.77</v>
      </c>
    </row>
    <row r="27" spans="1:9" ht="30" customHeight="1">
      <c r="A27" s="22" t="s">
        <v>74</v>
      </c>
      <c r="B27" s="20">
        <v>2121</v>
      </c>
      <c r="C27" s="107">
        <v>81.8</v>
      </c>
      <c r="D27" s="107">
        <v>103.8</v>
      </c>
      <c r="E27" s="107">
        <f>SUM(F27:I27)</f>
        <v>113.67</v>
      </c>
      <c r="F27" s="107">
        <v>29.7</v>
      </c>
      <c r="G27" s="107">
        <v>36</v>
      </c>
      <c r="H27" s="107">
        <v>25.2</v>
      </c>
      <c r="I27" s="107">
        <v>22.77</v>
      </c>
    </row>
    <row r="28" spans="1:9" ht="15">
      <c r="A28" s="22" t="s">
        <v>77</v>
      </c>
      <c r="B28" s="20">
        <v>2122</v>
      </c>
      <c r="C28" s="10">
        <v>0</v>
      </c>
      <c r="D28" s="10">
        <v>0</v>
      </c>
      <c r="E28" s="10"/>
      <c r="F28" s="10"/>
      <c r="G28" s="10"/>
      <c r="H28" s="10"/>
      <c r="I28" s="10"/>
    </row>
    <row r="29" spans="1:9" ht="15">
      <c r="A29" s="22" t="s">
        <v>78</v>
      </c>
      <c r="B29" s="20">
        <v>2123</v>
      </c>
      <c r="C29" s="10"/>
      <c r="D29" s="10"/>
      <c r="E29" s="10"/>
      <c r="F29" s="10"/>
      <c r="G29" s="10"/>
      <c r="H29" s="10"/>
      <c r="I29" s="10"/>
    </row>
    <row r="30" spans="1:9" ht="30">
      <c r="A30" s="22" t="s">
        <v>75</v>
      </c>
      <c r="B30" s="20">
        <v>2124</v>
      </c>
      <c r="C30" s="10"/>
      <c r="D30" s="10"/>
      <c r="E30" s="10"/>
      <c r="F30" s="10"/>
      <c r="G30" s="10"/>
      <c r="H30" s="10"/>
      <c r="I30" s="10"/>
    </row>
    <row r="31" spans="1:9" ht="42.75">
      <c r="A31" s="21" t="s">
        <v>79</v>
      </c>
      <c r="B31" s="25">
        <v>2130</v>
      </c>
      <c r="C31" s="108">
        <f>C32+C33+C34</f>
        <v>100.1</v>
      </c>
      <c r="D31" s="108">
        <f aca="true" t="shared" si="3" ref="D31:I31">D32+D33+D34</f>
        <v>126.8</v>
      </c>
      <c r="E31" s="108">
        <f t="shared" si="3"/>
        <v>138.93</v>
      </c>
      <c r="F31" s="108">
        <f t="shared" si="3"/>
        <v>36.3</v>
      </c>
      <c r="G31" s="108">
        <f t="shared" si="3"/>
        <v>44</v>
      </c>
      <c r="H31" s="108">
        <f t="shared" si="3"/>
        <v>30.8</v>
      </c>
      <c r="I31" s="108">
        <f t="shared" si="3"/>
        <v>27.830000000000002</v>
      </c>
    </row>
    <row r="32" spans="1:9" ht="15">
      <c r="A32" s="22" t="s">
        <v>80</v>
      </c>
      <c r="B32" s="20">
        <v>2131</v>
      </c>
      <c r="C32" s="107"/>
      <c r="D32" s="107"/>
      <c r="E32" s="107"/>
      <c r="F32" s="107"/>
      <c r="G32" s="107"/>
      <c r="H32" s="107"/>
      <c r="I32" s="107"/>
    </row>
    <row r="33" spans="1:9" ht="45">
      <c r="A33" s="22" t="s">
        <v>81</v>
      </c>
      <c r="B33" s="20">
        <v>2132</v>
      </c>
      <c r="C33" s="107">
        <v>100.1</v>
      </c>
      <c r="D33" s="107">
        <v>126.8</v>
      </c>
      <c r="E33" s="107">
        <f>F33+G33+H33+I33</f>
        <v>138.93</v>
      </c>
      <c r="F33" s="107">
        <v>36.3</v>
      </c>
      <c r="G33" s="107">
        <v>44</v>
      </c>
      <c r="H33" s="107">
        <v>30.8</v>
      </c>
      <c r="I33" s="107">
        <v>27.830000000000002</v>
      </c>
    </row>
    <row r="34" spans="1:9" ht="30">
      <c r="A34" s="22" t="s">
        <v>82</v>
      </c>
      <c r="B34" s="20">
        <v>2133</v>
      </c>
      <c r="C34" s="10"/>
      <c r="D34" s="10"/>
      <c r="E34" s="10"/>
      <c r="F34" s="10"/>
      <c r="G34" s="10"/>
      <c r="H34" s="10"/>
      <c r="I34" s="10"/>
    </row>
    <row r="35" spans="1:9" ht="28.5">
      <c r="A35" s="21" t="s">
        <v>83</v>
      </c>
      <c r="B35" s="25">
        <v>2140</v>
      </c>
      <c r="C35" s="24"/>
      <c r="D35" s="24"/>
      <c r="E35" s="134"/>
      <c r="F35" s="134"/>
      <c r="G35" s="134"/>
      <c r="H35" s="134"/>
      <c r="I35" s="134"/>
    </row>
    <row r="36" spans="1:9" ht="75">
      <c r="A36" s="22" t="s">
        <v>84</v>
      </c>
      <c r="B36" s="20">
        <v>2141</v>
      </c>
      <c r="C36" s="10"/>
      <c r="D36" s="10"/>
      <c r="E36" s="132"/>
      <c r="F36" s="132"/>
      <c r="G36" s="132"/>
      <c r="H36" s="132"/>
      <c r="I36" s="132"/>
    </row>
    <row r="37" spans="1:9" ht="30">
      <c r="A37" s="22" t="s">
        <v>85</v>
      </c>
      <c r="B37" s="20">
        <v>2142</v>
      </c>
      <c r="C37" s="10"/>
      <c r="D37" s="10"/>
      <c r="E37" s="132"/>
      <c r="F37" s="132"/>
      <c r="G37" s="132"/>
      <c r="H37" s="132"/>
      <c r="I37" s="132"/>
    </row>
    <row r="38" spans="1:9" ht="15">
      <c r="A38" s="22"/>
      <c r="B38" s="20"/>
      <c r="C38" s="10"/>
      <c r="D38" s="10"/>
      <c r="E38" s="10"/>
      <c r="F38" s="10"/>
      <c r="G38" s="10"/>
      <c r="H38" s="10"/>
      <c r="I38" s="10"/>
    </row>
    <row r="39" spans="1:9" ht="15">
      <c r="A39" s="22"/>
      <c r="B39" s="20"/>
      <c r="C39" s="10"/>
      <c r="D39" s="10"/>
      <c r="E39" s="10"/>
      <c r="F39" s="10"/>
      <c r="G39" s="10"/>
      <c r="H39" s="10"/>
      <c r="I39" s="10"/>
    </row>
    <row r="40" spans="1:9" ht="15">
      <c r="A40" s="26"/>
      <c r="B40" s="17"/>
      <c r="C40" s="27"/>
      <c r="D40" s="28"/>
      <c r="E40" s="27"/>
      <c r="F40" s="28"/>
      <c r="G40" s="28"/>
      <c r="H40" s="28"/>
      <c r="I40" s="28"/>
    </row>
    <row r="41" spans="1:9" ht="15">
      <c r="A41" s="26"/>
      <c r="B41" s="17"/>
      <c r="C41" s="27"/>
      <c r="D41" s="28"/>
      <c r="E41" s="27"/>
      <c r="F41" s="28"/>
      <c r="G41" s="28"/>
      <c r="H41" s="28"/>
      <c r="I41" s="28"/>
    </row>
    <row r="42" spans="1:9" ht="15">
      <c r="A42" s="26"/>
      <c r="B42" s="17"/>
      <c r="C42" s="27"/>
      <c r="D42" s="28"/>
      <c r="E42" s="27"/>
      <c r="F42" s="28"/>
      <c r="G42" s="28"/>
      <c r="H42" s="28"/>
      <c r="I42" s="28"/>
    </row>
    <row r="43" spans="1:9" ht="15" customHeight="1">
      <c r="A43" s="128" t="s">
        <v>174</v>
      </c>
      <c r="B43" s="30"/>
      <c r="C43" s="171" t="s">
        <v>86</v>
      </c>
      <c r="D43" s="172"/>
      <c r="E43" s="172"/>
      <c r="F43" s="31"/>
      <c r="G43" s="173" t="s">
        <v>203</v>
      </c>
      <c r="H43" s="173"/>
      <c r="I43" s="173"/>
    </row>
    <row r="44" spans="1:9" ht="27.75" customHeight="1">
      <c r="A44" s="125" t="s">
        <v>204</v>
      </c>
      <c r="B44" s="126"/>
      <c r="C44" s="126"/>
      <c r="D44" s="126"/>
      <c r="E44" s="2"/>
      <c r="F44" s="31"/>
      <c r="G44" s="127" t="s">
        <v>205</v>
      </c>
      <c r="H44" s="32"/>
      <c r="I44" s="32"/>
    </row>
  </sheetData>
  <sheetProtection/>
  <mergeCells count="12">
    <mergeCell ref="A7:I7"/>
    <mergeCell ref="A16:I16"/>
    <mergeCell ref="C43:E43"/>
    <mergeCell ref="G43:I43"/>
    <mergeCell ref="G1:I1"/>
    <mergeCell ref="A2:I2"/>
    <mergeCell ref="A4:A5"/>
    <mergeCell ref="B4:B5"/>
    <mergeCell ref="C4:C5"/>
    <mergeCell ref="D4:D5"/>
    <mergeCell ref="E4:E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0"/>
  <sheetViews>
    <sheetView zoomScalePageLayoutView="0" workbookViewId="0" topLeftCell="A31">
      <selection activeCell="E31" sqref="E31:I31"/>
    </sheetView>
  </sheetViews>
  <sheetFormatPr defaultColWidth="9.140625" defaultRowHeight="12.75"/>
  <cols>
    <col min="1" max="1" width="26.421875" style="16" customWidth="1"/>
    <col min="2" max="2" width="6.421875" style="16" customWidth="1"/>
    <col min="3" max="3" width="10.57421875" style="16" customWidth="1"/>
    <col min="4" max="5" width="9.140625" style="16" customWidth="1"/>
    <col min="6" max="6" width="7.00390625" style="16" customWidth="1"/>
    <col min="7" max="7" width="8.57421875" style="16" customWidth="1"/>
    <col min="8" max="9" width="7.00390625" style="16" customWidth="1"/>
    <col min="10" max="16384" width="9.140625" style="16" customWidth="1"/>
  </cols>
  <sheetData>
    <row r="1" spans="7:9" ht="15.75">
      <c r="G1" s="176" t="s">
        <v>154</v>
      </c>
      <c r="H1" s="176"/>
      <c r="I1" s="176"/>
    </row>
    <row r="2" spans="1:9" ht="15.75">
      <c r="A2" s="156" t="s">
        <v>155</v>
      </c>
      <c r="B2" s="156"/>
      <c r="C2" s="156"/>
      <c r="D2" s="156"/>
      <c r="E2" s="156"/>
      <c r="F2" s="156"/>
      <c r="G2" s="156"/>
      <c r="H2" s="156"/>
      <c r="I2" s="156"/>
    </row>
    <row r="3" spans="1:9" ht="6" customHeight="1">
      <c r="A3" s="36"/>
      <c r="B3" s="36"/>
      <c r="C3" s="36"/>
      <c r="D3" s="36"/>
      <c r="E3" s="36"/>
      <c r="F3" s="36"/>
      <c r="G3" s="36"/>
      <c r="H3" s="36"/>
      <c r="I3" s="36"/>
    </row>
    <row r="4" spans="1:9" ht="18.75" customHeight="1">
      <c r="A4" s="157" t="s">
        <v>1</v>
      </c>
      <c r="B4" s="191" t="s">
        <v>87</v>
      </c>
      <c r="C4" s="186" t="s">
        <v>221</v>
      </c>
      <c r="D4" s="188" t="s">
        <v>217</v>
      </c>
      <c r="E4" s="190" t="s">
        <v>218</v>
      </c>
      <c r="F4" s="179" t="s">
        <v>3</v>
      </c>
      <c r="G4" s="179"/>
      <c r="H4" s="179"/>
      <c r="I4" s="179"/>
    </row>
    <row r="5" spans="1:9" ht="51" customHeight="1">
      <c r="A5" s="158"/>
      <c r="B5" s="191"/>
      <c r="C5" s="187"/>
      <c r="D5" s="189"/>
      <c r="E5" s="151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4">
        <v>1</v>
      </c>
      <c r="B6" s="46">
        <v>2</v>
      </c>
      <c r="C6" s="46">
        <v>3</v>
      </c>
      <c r="D6" s="46">
        <v>4</v>
      </c>
      <c r="E6" s="46">
        <v>6</v>
      </c>
      <c r="F6" s="46">
        <v>7</v>
      </c>
      <c r="G6" s="46">
        <v>8</v>
      </c>
      <c r="H6" s="46">
        <v>9</v>
      </c>
      <c r="I6" s="46">
        <v>10</v>
      </c>
    </row>
    <row r="7" spans="1:9" ht="19.5" customHeight="1">
      <c r="A7" s="153" t="s">
        <v>88</v>
      </c>
      <c r="B7" s="154"/>
      <c r="C7" s="154"/>
      <c r="D7" s="154"/>
      <c r="E7" s="154"/>
      <c r="F7" s="154"/>
      <c r="G7" s="154"/>
      <c r="H7" s="154"/>
      <c r="I7" s="155"/>
    </row>
    <row r="8" spans="1:9" ht="42.75">
      <c r="A8" s="37" t="s">
        <v>89</v>
      </c>
      <c r="B8" s="38">
        <v>3000</v>
      </c>
      <c r="C8" s="24"/>
      <c r="D8" s="24"/>
      <c r="E8" s="24"/>
      <c r="F8" s="24"/>
      <c r="G8" s="24"/>
      <c r="H8" s="24"/>
      <c r="I8" s="24"/>
    </row>
    <row r="9" spans="1:9" ht="44.25" customHeight="1">
      <c r="A9" s="4" t="s">
        <v>90</v>
      </c>
      <c r="B9" s="9">
        <v>3010</v>
      </c>
      <c r="C9" s="10"/>
      <c r="D9" s="10"/>
      <c r="E9" s="10"/>
      <c r="F9" s="10"/>
      <c r="G9" s="10"/>
      <c r="H9" s="10"/>
      <c r="I9" s="10"/>
    </row>
    <row r="10" spans="1:9" ht="30">
      <c r="A10" s="4" t="s">
        <v>91</v>
      </c>
      <c r="B10" s="9">
        <v>3020</v>
      </c>
      <c r="C10" s="10"/>
      <c r="D10" s="10"/>
      <c r="E10" s="10"/>
      <c r="F10" s="10"/>
      <c r="G10" s="10"/>
      <c r="H10" s="10"/>
      <c r="I10" s="10"/>
    </row>
    <row r="11" spans="1:9" ht="15">
      <c r="A11" s="4" t="s">
        <v>92</v>
      </c>
      <c r="B11" s="9">
        <v>3021</v>
      </c>
      <c r="C11" s="10"/>
      <c r="D11" s="10"/>
      <c r="E11" s="10"/>
      <c r="F11" s="10"/>
      <c r="G11" s="10"/>
      <c r="H11" s="10"/>
      <c r="I11" s="10"/>
    </row>
    <row r="12" spans="1:9" ht="100.5" customHeight="1">
      <c r="A12" s="101" t="s">
        <v>230</v>
      </c>
      <c r="B12" s="9">
        <v>3030</v>
      </c>
      <c r="C12" s="107">
        <v>651.2</v>
      </c>
      <c r="D12" s="107">
        <v>808.3</v>
      </c>
      <c r="E12" s="107">
        <f>F12+G12+H12+I12</f>
        <v>899.5</v>
      </c>
      <c r="F12" s="107">
        <v>251.1</v>
      </c>
      <c r="G12" s="107">
        <v>280.6</v>
      </c>
      <c r="H12" s="107">
        <v>196.8</v>
      </c>
      <c r="I12" s="107">
        <v>171</v>
      </c>
    </row>
    <row r="13" spans="1:9" ht="30">
      <c r="A13" s="4" t="s">
        <v>93</v>
      </c>
      <c r="B13" s="9">
        <v>3040</v>
      </c>
      <c r="C13" s="10"/>
      <c r="D13" s="10"/>
      <c r="E13" s="132"/>
      <c r="F13" s="132"/>
      <c r="G13" s="132"/>
      <c r="H13" s="132"/>
      <c r="I13" s="132"/>
    </row>
    <row r="14" spans="1:9" ht="45">
      <c r="A14" s="4" t="s">
        <v>156</v>
      </c>
      <c r="B14" s="9">
        <v>3050</v>
      </c>
      <c r="C14" s="10"/>
      <c r="D14" s="10"/>
      <c r="E14" s="132"/>
      <c r="F14" s="132"/>
      <c r="G14" s="132"/>
      <c r="H14" s="132"/>
      <c r="I14" s="132"/>
    </row>
    <row r="15" spans="1:9" ht="29.25" customHeight="1">
      <c r="A15" s="4" t="s">
        <v>112</v>
      </c>
      <c r="B15" s="9">
        <v>3060</v>
      </c>
      <c r="C15" s="10"/>
      <c r="D15" s="10"/>
      <c r="E15" s="132"/>
      <c r="F15" s="132"/>
      <c r="G15" s="132"/>
      <c r="H15" s="132"/>
      <c r="I15" s="132"/>
    </row>
    <row r="16" spans="1:9" ht="28.5">
      <c r="A16" s="8" t="s">
        <v>94</v>
      </c>
      <c r="B16" s="11">
        <v>3100</v>
      </c>
      <c r="C16" s="108">
        <f aca="true" t="shared" si="0" ref="C16:I16">SUM(C17:C30)</f>
        <v>651.1999999999999</v>
      </c>
      <c r="D16" s="108">
        <f t="shared" si="0"/>
        <v>808.3</v>
      </c>
      <c r="E16" s="149">
        <f t="shared" si="0"/>
        <v>899.53</v>
      </c>
      <c r="F16" s="149">
        <f t="shared" si="0"/>
        <v>251.09999999999997</v>
      </c>
      <c r="G16" s="149">
        <f t="shared" si="0"/>
        <v>280.6</v>
      </c>
      <c r="H16" s="149">
        <f t="shared" si="0"/>
        <v>196.79999999999998</v>
      </c>
      <c r="I16" s="149">
        <f t="shared" si="0"/>
        <v>171.03000000000003</v>
      </c>
    </row>
    <row r="17" spans="1:9" ht="30">
      <c r="A17" s="4" t="s">
        <v>95</v>
      </c>
      <c r="B17" s="9">
        <v>3110</v>
      </c>
      <c r="C17" s="107">
        <v>96.7</v>
      </c>
      <c r="D17" s="107">
        <v>105</v>
      </c>
      <c r="E17" s="150">
        <f>F17+G17+H17+I17</f>
        <v>129.1</v>
      </c>
      <c r="F17" s="150">
        <v>49.8</v>
      </c>
      <c r="G17" s="150">
        <v>36.6</v>
      </c>
      <c r="H17" s="150">
        <v>26</v>
      </c>
      <c r="I17" s="150">
        <v>16.7</v>
      </c>
    </row>
    <row r="18" spans="1:9" ht="15">
      <c r="A18" s="4" t="s">
        <v>96</v>
      </c>
      <c r="B18" s="9">
        <v>3120</v>
      </c>
      <c r="C18" s="107">
        <v>365.8</v>
      </c>
      <c r="D18" s="107">
        <v>464.1</v>
      </c>
      <c r="E18" s="150">
        <f>SUM(F18:I18)</f>
        <v>508.3575000000001</v>
      </c>
      <c r="F18" s="150">
        <f>165-F23-F24</f>
        <v>132.82500000000002</v>
      </c>
      <c r="G18" s="150">
        <f>200-G23-G24</f>
        <v>161</v>
      </c>
      <c r="H18" s="150">
        <f>140-H23-H24</f>
        <v>112.7</v>
      </c>
      <c r="I18" s="150">
        <f>126.5-I23-I24</f>
        <v>101.83250000000001</v>
      </c>
    </row>
    <row r="19" spans="1:9" ht="45">
      <c r="A19" s="4" t="s">
        <v>157</v>
      </c>
      <c r="B19" s="9">
        <v>3130</v>
      </c>
      <c r="C19" s="10"/>
      <c r="D19" s="10"/>
      <c r="E19" s="132"/>
      <c r="F19" s="132"/>
      <c r="G19" s="132"/>
      <c r="H19" s="132"/>
      <c r="I19" s="132"/>
    </row>
    <row r="20" spans="1:9" ht="45">
      <c r="A20" s="4" t="s">
        <v>97</v>
      </c>
      <c r="B20" s="9">
        <v>3140</v>
      </c>
      <c r="C20" s="10"/>
      <c r="D20" s="10"/>
      <c r="E20" s="132"/>
      <c r="F20" s="132"/>
      <c r="G20" s="132"/>
      <c r="H20" s="132"/>
      <c r="I20" s="132"/>
    </row>
    <row r="21" spans="1:9" ht="15" customHeight="1">
      <c r="A21" s="4" t="s">
        <v>116</v>
      </c>
      <c r="B21" s="5">
        <v>3141</v>
      </c>
      <c r="C21" s="10"/>
      <c r="D21" s="10"/>
      <c r="E21" s="132"/>
      <c r="F21" s="132"/>
      <c r="G21" s="132"/>
      <c r="H21" s="132"/>
      <c r="I21" s="132"/>
    </row>
    <row r="22" spans="1:9" ht="15">
      <c r="A22" s="4" t="s">
        <v>98</v>
      </c>
      <c r="B22" s="5">
        <v>3142</v>
      </c>
      <c r="C22" s="10"/>
      <c r="D22" s="10"/>
      <c r="E22" s="132"/>
      <c r="F22" s="132"/>
      <c r="G22" s="132"/>
      <c r="H22" s="132"/>
      <c r="I22" s="132"/>
    </row>
    <row r="23" spans="1:9" ht="30">
      <c r="A23" s="4" t="s">
        <v>74</v>
      </c>
      <c r="B23" s="5">
        <v>3143</v>
      </c>
      <c r="C23" s="107">
        <v>81.8</v>
      </c>
      <c r="D23" s="107">
        <v>103.8</v>
      </c>
      <c r="E23" s="150">
        <f>SUM(F23:I23)</f>
        <v>113.67</v>
      </c>
      <c r="F23" s="150">
        <v>29.7</v>
      </c>
      <c r="G23" s="150">
        <v>36</v>
      </c>
      <c r="H23" s="150">
        <v>25.2</v>
      </c>
      <c r="I23" s="150">
        <v>22.77</v>
      </c>
    </row>
    <row r="24" spans="1:9" ht="15">
      <c r="A24" s="4" t="s">
        <v>222</v>
      </c>
      <c r="B24" s="5" t="s">
        <v>223</v>
      </c>
      <c r="C24" s="107">
        <v>6.8</v>
      </c>
      <c r="D24" s="107">
        <v>8.6</v>
      </c>
      <c r="E24" s="150">
        <f>SUM(F24:I24)</f>
        <v>9.4725</v>
      </c>
      <c r="F24" s="150">
        <v>2.475</v>
      </c>
      <c r="G24" s="150">
        <v>3</v>
      </c>
      <c r="H24" s="150">
        <v>2.1</v>
      </c>
      <c r="I24" s="150">
        <v>1.8975</v>
      </c>
    </row>
    <row r="25" spans="1:9" ht="28.5" customHeight="1">
      <c r="A25" s="4" t="s">
        <v>99</v>
      </c>
      <c r="B25" s="5">
        <v>3144</v>
      </c>
      <c r="C25" s="10"/>
      <c r="D25" s="10"/>
      <c r="E25" s="159"/>
      <c r="F25" s="159"/>
      <c r="G25" s="159"/>
      <c r="H25" s="159"/>
      <c r="I25" s="159"/>
    </row>
    <row r="26" spans="1:9" ht="45.75" customHeight="1">
      <c r="A26" s="4" t="s">
        <v>224</v>
      </c>
      <c r="B26" s="5" t="s">
        <v>170</v>
      </c>
      <c r="C26" s="107">
        <v>100.1</v>
      </c>
      <c r="D26" s="107">
        <v>126.8</v>
      </c>
      <c r="E26" s="150">
        <f>SUM(F26:I26)</f>
        <v>138.93</v>
      </c>
      <c r="F26" s="150">
        <v>36.3</v>
      </c>
      <c r="G26" s="150">
        <v>44</v>
      </c>
      <c r="H26" s="150">
        <v>30.8</v>
      </c>
      <c r="I26" s="150">
        <v>27.830000000000002</v>
      </c>
    </row>
    <row r="27" spans="1:9" ht="15">
      <c r="A27" s="4" t="s">
        <v>100</v>
      </c>
      <c r="B27" s="5">
        <v>3150</v>
      </c>
      <c r="C27" s="10">
        <v>0</v>
      </c>
      <c r="D27" s="10">
        <v>0</v>
      </c>
      <c r="E27" s="132">
        <v>0</v>
      </c>
      <c r="F27" s="132"/>
      <c r="G27" s="132"/>
      <c r="H27" s="132"/>
      <c r="I27" s="132"/>
    </row>
    <row r="28" spans="1:9" ht="15">
      <c r="A28" s="4" t="s">
        <v>171</v>
      </c>
      <c r="B28" s="5"/>
      <c r="C28" s="10">
        <v>0</v>
      </c>
      <c r="D28" s="10">
        <v>0</v>
      </c>
      <c r="E28" s="132">
        <v>0</v>
      </c>
      <c r="F28" s="132"/>
      <c r="G28" s="132"/>
      <c r="H28" s="132"/>
      <c r="I28" s="132"/>
    </row>
    <row r="29" spans="1:9" ht="30">
      <c r="A29" s="4" t="s">
        <v>101</v>
      </c>
      <c r="B29" s="9">
        <v>3160</v>
      </c>
      <c r="C29" s="10"/>
      <c r="D29" s="10"/>
      <c r="E29" s="132"/>
      <c r="F29" s="132"/>
      <c r="G29" s="132"/>
      <c r="H29" s="132"/>
      <c r="I29" s="132"/>
    </row>
    <row r="30" spans="1:9" ht="15">
      <c r="A30" s="4" t="s">
        <v>18</v>
      </c>
      <c r="B30" s="9">
        <v>3170</v>
      </c>
      <c r="C30" s="10"/>
      <c r="D30" s="10"/>
      <c r="E30" s="132"/>
      <c r="F30" s="132"/>
      <c r="G30" s="132"/>
      <c r="H30" s="132"/>
      <c r="I30" s="132"/>
    </row>
    <row r="31" spans="1:9" ht="28.5">
      <c r="A31" s="8" t="s">
        <v>102</v>
      </c>
      <c r="B31" s="11">
        <v>3195</v>
      </c>
      <c r="C31" s="24">
        <f aca="true" t="shared" si="1" ref="C31:I31">SUM(C12-C16)</f>
        <v>1.1368683772161603E-13</v>
      </c>
      <c r="D31" s="24">
        <f t="shared" si="1"/>
        <v>0</v>
      </c>
      <c r="E31" s="160">
        <f t="shared" si="1"/>
        <v>-0.029999999999972715</v>
      </c>
      <c r="F31" s="160">
        <f t="shared" si="1"/>
        <v>2.842170943040401E-14</v>
      </c>
      <c r="G31" s="160">
        <f t="shared" si="1"/>
        <v>0</v>
      </c>
      <c r="H31" s="160">
        <f t="shared" si="1"/>
        <v>2.842170943040401E-14</v>
      </c>
      <c r="I31" s="160">
        <f t="shared" si="1"/>
        <v>-0.03000000000002956</v>
      </c>
    </row>
    <row r="32" spans="1:9" ht="19.5" customHeight="1">
      <c r="A32" s="153" t="s">
        <v>103</v>
      </c>
      <c r="B32" s="154"/>
      <c r="C32" s="154"/>
      <c r="D32" s="154"/>
      <c r="E32" s="154"/>
      <c r="F32" s="154"/>
      <c r="G32" s="154"/>
      <c r="H32" s="154"/>
      <c r="I32" s="155"/>
    </row>
    <row r="33" spans="1:9" ht="43.5" customHeight="1">
      <c r="A33" s="37" t="s">
        <v>104</v>
      </c>
      <c r="B33" s="38">
        <v>3200</v>
      </c>
      <c r="C33" s="24"/>
      <c r="D33" s="24">
        <f>D34+D35+D36</f>
        <v>0</v>
      </c>
      <c r="E33" s="24"/>
      <c r="F33" s="24"/>
      <c r="G33" s="24"/>
      <c r="H33" s="24"/>
      <c r="I33" s="24"/>
    </row>
    <row r="34" spans="1:9" ht="30">
      <c r="A34" s="4" t="s">
        <v>105</v>
      </c>
      <c r="B34" s="5">
        <v>3210</v>
      </c>
      <c r="C34" s="10"/>
      <c r="D34" s="10"/>
      <c r="E34" s="10"/>
      <c r="F34" s="10"/>
      <c r="G34" s="10"/>
      <c r="H34" s="10"/>
      <c r="I34" s="10"/>
    </row>
    <row r="35" spans="1:9" ht="30">
      <c r="A35" s="4" t="s">
        <v>106</v>
      </c>
      <c r="B35" s="9">
        <v>3220</v>
      </c>
      <c r="C35" s="10"/>
      <c r="D35" s="10"/>
      <c r="E35" s="10"/>
      <c r="F35" s="10"/>
      <c r="G35" s="10"/>
      <c r="H35" s="10"/>
      <c r="I35" s="10"/>
    </row>
    <row r="36" spans="1:9" ht="28.5" customHeight="1">
      <c r="A36" s="4" t="s">
        <v>112</v>
      </c>
      <c r="B36" s="9">
        <v>3230</v>
      </c>
      <c r="C36" s="10"/>
      <c r="D36" s="10"/>
      <c r="E36" s="10"/>
      <c r="F36" s="10"/>
      <c r="G36" s="10"/>
      <c r="H36" s="10"/>
      <c r="I36" s="10"/>
    </row>
    <row r="37" spans="1:9" ht="42.75">
      <c r="A37" s="8" t="s">
        <v>107</v>
      </c>
      <c r="B37" s="11">
        <v>3255</v>
      </c>
      <c r="C37" s="108">
        <f>SUM(C38:C41)</f>
        <v>0</v>
      </c>
      <c r="D37" s="108">
        <f aca="true" t="shared" si="2" ref="D37:I37">SUM(D38:D41)</f>
        <v>0</v>
      </c>
      <c r="E37" s="24">
        <f t="shared" si="2"/>
        <v>0</v>
      </c>
      <c r="F37" s="24">
        <f t="shared" si="2"/>
        <v>0</v>
      </c>
      <c r="G37" s="24">
        <f t="shared" si="2"/>
        <v>0</v>
      </c>
      <c r="H37" s="24">
        <f t="shared" si="2"/>
        <v>0</v>
      </c>
      <c r="I37" s="24">
        <f t="shared" si="2"/>
        <v>0</v>
      </c>
    </row>
    <row r="38" spans="1:9" ht="44.25" customHeight="1">
      <c r="A38" s="4" t="s">
        <v>113</v>
      </c>
      <c r="B38" s="9">
        <v>3260</v>
      </c>
      <c r="C38" s="107">
        <v>0</v>
      </c>
      <c r="D38" s="107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</row>
    <row r="39" spans="1:9" ht="44.25" customHeight="1">
      <c r="A39" s="4" t="s">
        <v>214</v>
      </c>
      <c r="B39" s="5" t="s">
        <v>213</v>
      </c>
      <c r="C39" s="107">
        <v>0</v>
      </c>
      <c r="D39" s="107">
        <v>0</v>
      </c>
      <c r="E39" s="10">
        <f>F39+G39+H39+I39</f>
        <v>0</v>
      </c>
      <c r="F39" s="10">
        <v>0</v>
      </c>
      <c r="G39" s="10">
        <v>0</v>
      </c>
      <c r="H39" s="10">
        <v>0</v>
      </c>
      <c r="I39" s="10">
        <v>0</v>
      </c>
    </row>
    <row r="40" spans="1:9" ht="30">
      <c r="A40" s="4" t="s">
        <v>114</v>
      </c>
      <c r="B40" s="9">
        <v>3265</v>
      </c>
      <c r="C40" s="10"/>
      <c r="D40" s="10"/>
      <c r="E40" s="10"/>
      <c r="F40" s="10"/>
      <c r="G40" s="10"/>
      <c r="H40" s="10"/>
      <c r="I40" s="10"/>
    </row>
    <row r="41" spans="1:9" ht="45">
      <c r="A41" s="4" t="s">
        <v>115</v>
      </c>
      <c r="B41" s="9">
        <v>3270</v>
      </c>
      <c r="C41" s="10"/>
      <c r="D41" s="10"/>
      <c r="E41" s="10"/>
      <c r="F41" s="10"/>
      <c r="G41" s="10"/>
      <c r="H41" s="10"/>
      <c r="I41" s="10"/>
    </row>
    <row r="42" spans="1:9" ht="15">
      <c r="A42" s="4" t="s">
        <v>18</v>
      </c>
      <c r="B42" s="9">
        <v>3280</v>
      </c>
      <c r="C42" s="10"/>
      <c r="D42" s="10"/>
      <c r="E42" s="10"/>
      <c r="F42" s="10"/>
      <c r="G42" s="10"/>
      <c r="H42" s="10"/>
      <c r="I42" s="10"/>
    </row>
    <row r="43" spans="1:9" ht="28.5">
      <c r="A43" s="39" t="s">
        <v>108</v>
      </c>
      <c r="B43" s="40">
        <v>3295</v>
      </c>
      <c r="C43" s="108">
        <f>C33+C34+C35+C36-C37-C38-C40-C41-C42</f>
        <v>0</v>
      </c>
      <c r="D43" s="108">
        <f aca="true" t="shared" si="3" ref="D43:I43">D33+D34+D35+D36-D37-D38-D40-D41-D42</f>
        <v>0</v>
      </c>
      <c r="E43" s="24">
        <f t="shared" si="3"/>
        <v>0</v>
      </c>
      <c r="F43" s="24">
        <f t="shared" si="3"/>
        <v>0</v>
      </c>
      <c r="G43" s="24">
        <f t="shared" si="3"/>
        <v>0</v>
      </c>
      <c r="H43" s="24">
        <f t="shared" si="3"/>
        <v>0</v>
      </c>
      <c r="I43" s="24">
        <f t="shared" si="3"/>
        <v>0</v>
      </c>
    </row>
    <row r="44" spans="1:9" ht="14.25">
      <c r="A44" s="8" t="s">
        <v>109</v>
      </c>
      <c r="B44" s="11">
        <v>3400</v>
      </c>
      <c r="C44" s="24">
        <f aca="true" t="shared" si="4" ref="C44:I44">C31+C43</f>
        <v>1.1368683772161603E-13</v>
      </c>
      <c r="D44" s="24">
        <f t="shared" si="4"/>
        <v>0</v>
      </c>
      <c r="E44" s="24">
        <f t="shared" si="4"/>
        <v>-0.029999999999972715</v>
      </c>
      <c r="F44" s="24">
        <f t="shared" si="4"/>
        <v>2.842170943040401E-14</v>
      </c>
      <c r="G44" s="24">
        <f t="shared" si="4"/>
        <v>0</v>
      </c>
      <c r="H44" s="24">
        <f t="shared" si="4"/>
        <v>2.842170943040401E-14</v>
      </c>
      <c r="I44" s="24">
        <f t="shared" si="4"/>
        <v>-0.03000000000002956</v>
      </c>
    </row>
    <row r="45" spans="1:9" ht="29.25" customHeight="1">
      <c r="A45" s="4" t="s">
        <v>110</v>
      </c>
      <c r="B45" s="9">
        <v>3405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</row>
    <row r="46" spans="1:9" ht="28.5" customHeight="1">
      <c r="A46" s="4" t="s">
        <v>111</v>
      </c>
      <c r="B46" s="9">
        <v>3415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</row>
    <row r="47" spans="1:9" ht="15">
      <c r="A47" s="41"/>
      <c r="B47" s="42"/>
      <c r="C47" s="43"/>
      <c r="D47" s="44"/>
      <c r="E47" s="45"/>
      <c r="F47" s="44"/>
      <c r="G47" s="44"/>
      <c r="H47" s="44"/>
      <c r="I47" s="44"/>
    </row>
    <row r="48" spans="1:24" ht="29.25" customHeight="1">
      <c r="A48" s="128" t="s">
        <v>174</v>
      </c>
      <c r="B48" s="30"/>
      <c r="C48" s="171" t="s">
        <v>86</v>
      </c>
      <c r="D48" s="172"/>
      <c r="E48" s="172"/>
      <c r="F48" s="31"/>
      <c r="G48" s="173" t="s">
        <v>203</v>
      </c>
      <c r="H48" s="173"/>
      <c r="I48" s="173"/>
      <c r="P48" s="29"/>
      <c r="Q48" s="30"/>
      <c r="R48" s="78"/>
      <c r="S48" s="78"/>
      <c r="T48" s="78"/>
      <c r="U48" s="31"/>
      <c r="V48" s="32"/>
      <c r="W48" s="32"/>
      <c r="X48" s="32"/>
    </row>
    <row r="49" spans="1:24" ht="42.75" customHeight="1">
      <c r="A49" s="125" t="s">
        <v>204</v>
      </c>
      <c r="B49" s="126"/>
      <c r="C49" s="126"/>
      <c r="D49" s="126"/>
      <c r="E49" s="2"/>
      <c r="F49" s="31"/>
      <c r="G49" s="127" t="s">
        <v>205</v>
      </c>
      <c r="H49" s="32"/>
      <c r="I49" s="32"/>
      <c r="P49" s="33"/>
      <c r="Q49" s="32"/>
      <c r="R49" s="79"/>
      <c r="S49" s="79"/>
      <c r="T49" s="79"/>
      <c r="U49" s="34"/>
      <c r="V49" s="35"/>
      <c r="W49" s="35"/>
      <c r="X49" s="35"/>
    </row>
    <row r="50" spans="1:9" ht="14.25">
      <c r="A50" s="81"/>
      <c r="B50" s="81"/>
      <c r="C50" s="81"/>
      <c r="D50" s="81"/>
      <c r="E50" s="81"/>
      <c r="F50" s="81"/>
      <c r="G50" s="81"/>
      <c r="H50" s="81"/>
      <c r="I50" s="81"/>
    </row>
    <row r="51" spans="1:9" ht="14.25">
      <c r="A51" s="81"/>
      <c r="B51" s="81"/>
      <c r="C51" s="81"/>
      <c r="D51" s="81"/>
      <c r="E51" s="81"/>
      <c r="F51" s="81"/>
      <c r="G51" s="81"/>
      <c r="H51" s="81"/>
      <c r="I51" s="81"/>
    </row>
    <row r="52" spans="1:9" ht="14.25">
      <c r="A52" s="81"/>
      <c r="B52" s="81"/>
      <c r="C52" s="81"/>
      <c r="D52" s="81"/>
      <c r="E52" s="81"/>
      <c r="F52" s="81"/>
      <c r="G52" s="81"/>
      <c r="H52" s="81"/>
      <c r="I52" s="81"/>
    </row>
    <row r="53" spans="1:9" ht="14.25">
      <c r="A53" s="81"/>
      <c r="B53" s="81"/>
      <c r="C53" s="81"/>
      <c r="D53" s="81"/>
      <c r="E53" s="81"/>
      <c r="F53" s="81"/>
      <c r="G53" s="81"/>
      <c r="H53" s="81"/>
      <c r="I53" s="81"/>
    </row>
    <row r="54" spans="1:9" ht="14.25">
      <c r="A54" s="81"/>
      <c r="B54" s="81"/>
      <c r="C54" s="81"/>
      <c r="D54" s="81"/>
      <c r="E54" s="81"/>
      <c r="F54" s="81"/>
      <c r="G54" s="81"/>
      <c r="H54" s="81"/>
      <c r="I54" s="81"/>
    </row>
    <row r="55" spans="1:9" ht="14.25">
      <c r="A55" s="81"/>
      <c r="B55" s="81"/>
      <c r="C55" s="81"/>
      <c r="D55" s="81"/>
      <c r="E55" s="81"/>
      <c r="F55" s="81"/>
      <c r="G55" s="81"/>
      <c r="H55" s="81"/>
      <c r="I55" s="81"/>
    </row>
    <row r="56" spans="1:9" ht="14.25">
      <c r="A56" s="81"/>
      <c r="B56" s="81"/>
      <c r="C56" s="81"/>
      <c r="D56" s="81"/>
      <c r="E56" s="81"/>
      <c r="F56" s="81"/>
      <c r="G56" s="81"/>
      <c r="H56" s="81"/>
      <c r="I56" s="81"/>
    </row>
    <row r="57" spans="1:9" ht="14.25">
      <c r="A57" s="81"/>
      <c r="B57" s="81"/>
      <c r="C57" s="81"/>
      <c r="D57" s="81"/>
      <c r="E57" s="81"/>
      <c r="F57" s="81"/>
      <c r="G57" s="81"/>
      <c r="H57" s="81"/>
      <c r="I57" s="81"/>
    </row>
    <row r="58" spans="1:9" ht="14.25">
      <c r="A58" s="81"/>
      <c r="B58" s="81"/>
      <c r="C58" s="81"/>
      <c r="D58" s="81"/>
      <c r="E58" s="81"/>
      <c r="F58" s="81"/>
      <c r="G58" s="81"/>
      <c r="H58" s="81"/>
      <c r="I58" s="81"/>
    </row>
    <row r="59" spans="1:9" ht="14.25">
      <c r="A59" s="81"/>
      <c r="B59" s="81"/>
      <c r="C59" s="81"/>
      <c r="D59" s="81"/>
      <c r="E59" s="81"/>
      <c r="F59" s="81"/>
      <c r="G59" s="81"/>
      <c r="H59" s="81"/>
      <c r="I59" s="81"/>
    </row>
    <row r="60" spans="1:9" ht="14.25">
      <c r="A60" s="81"/>
      <c r="B60" s="81"/>
      <c r="C60" s="81"/>
      <c r="D60" s="81"/>
      <c r="E60" s="81"/>
      <c r="F60" s="81"/>
      <c r="G60" s="81"/>
      <c r="H60" s="81"/>
      <c r="I60" s="81"/>
    </row>
  </sheetData>
  <sheetProtection/>
  <mergeCells count="12">
    <mergeCell ref="C4:C5"/>
    <mergeCell ref="D4:D5"/>
    <mergeCell ref="A7:I7"/>
    <mergeCell ref="A32:I32"/>
    <mergeCell ref="G1:I1"/>
    <mergeCell ref="C48:E48"/>
    <mergeCell ref="G48:I48"/>
    <mergeCell ref="A2:I2"/>
    <mergeCell ref="E4:E5"/>
    <mergeCell ref="F4:I4"/>
    <mergeCell ref="A4:A5"/>
    <mergeCell ref="B4:B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8"/>
  <sheetViews>
    <sheetView zoomScale="120" zoomScaleNormal="120" zoomScalePageLayoutView="0" workbookViewId="0" topLeftCell="A16">
      <selection activeCell="E10" sqref="E10"/>
    </sheetView>
  </sheetViews>
  <sheetFormatPr defaultColWidth="9.140625" defaultRowHeight="12.75"/>
  <cols>
    <col min="1" max="1" width="26.140625" style="16" customWidth="1"/>
    <col min="2" max="2" width="6.421875" style="16" customWidth="1"/>
    <col min="3" max="3" width="7.28125" style="16" customWidth="1"/>
    <col min="4" max="5" width="9.140625" style="16" customWidth="1"/>
    <col min="6" max="6" width="7.7109375" style="16" customWidth="1"/>
    <col min="7" max="7" width="7.57421875" style="16" customWidth="1"/>
    <col min="8" max="9" width="6.57421875" style="16" customWidth="1"/>
    <col min="10" max="16384" width="9.140625" style="16" customWidth="1"/>
  </cols>
  <sheetData>
    <row r="1" spans="7:9" ht="15.75">
      <c r="G1" s="176" t="s">
        <v>159</v>
      </c>
      <c r="H1" s="176"/>
      <c r="I1" s="176"/>
    </row>
    <row r="2" spans="1:9" ht="15.75">
      <c r="A2" s="156" t="s">
        <v>117</v>
      </c>
      <c r="B2" s="156"/>
      <c r="C2" s="156"/>
      <c r="D2" s="156"/>
      <c r="E2" s="156"/>
      <c r="F2" s="156"/>
      <c r="G2" s="156"/>
      <c r="H2" s="156"/>
      <c r="I2" s="156"/>
    </row>
    <row r="3" spans="1:9" ht="15">
      <c r="A3" s="32"/>
      <c r="B3" s="32"/>
      <c r="C3" s="32"/>
      <c r="D3" s="32"/>
      <c r="E3" s="32"/>
      <c r="F3" s="32"/>
      <c r="G3" s="32"/>
      <c r="H3" s="32"/>
      <c r="I3" s="32"/>
    </row>
    <row r="4" spans="1:9" ht="78" customHeight="1">
      <c r="A4" s="5" t="s">
        <v>1</v>
      </c>
      <c r="B4" s="6" t="s">
        <v>2</v>
      </c>
      <c r="C4" s="53" t="s">
        <v>216</v>
      </c>
      <c r="D4" s="53" t="s">
        <v>217</v>
      </c>
      <c r="E4" s="53" t="s">
        <v>225</v>
      </c>
      <c r="F4" s="192" t="s">
        <v>3</v>
      </c>
      <c r="G4" s="193"/>
      <c r="H4" s="193"/>
      <c r="I4" s="194"/>
    </row>
    <row r="5" spans="1:9" ht="15">
      <c r="A5" s="5"/>
      <c r="B5" s="6"/>
      <c r="C5" s="6"/>
      <c r="D5" s="6"/>
      <c r="E5" s="6"/>
      <c r="F5" s="7" t="s">
        <v>4</v>
      </c>
      <c r="G5" s="7" t="s">
        <v>5</v>
      </c>
      <c r="H5" s="7" t="s">
        <v>6</v>
      </c>
      <c r="I5" s="7" t="s">
        <v>7</v>
      </c>
    </row>
    <row r="6" spans="1:9" s="15" customFormat="1" ht="12">
      <c r="A6" s="13">
        <v>1</v>
      </c>
      <c r="B6" s="14">
        <v>2</v>
      </c>
      <c r="C6" s="14">
        <v>3</v>
      </c>
      <c r="D6" s="14">
        <v>4</v>
      </c>
      <c r="E6" s="14">
        <v>6</v>
      </c>
      <c r="F6" s="14">
        <v>7</v>
      </c>
      <c r="G6" s="14">
        <v>8</v>
      </c>
      <c r="H6" s="14">
        <v>9</v>
      </c>
      <c r="I6" s="14">
        <v>10</v>
      </c>
    </row>
    <row r="7" spans="1:9" ht="42.75">
      <c r="A7" s="8" t="s">
        <v>118</v>
      </c>
      <c r="B7" s="47">
        <v>4000</v>
      </c>
      <c r="C7" s="108">
        <f aca="true" t="shared" si="0" ref="C7:I7">C8+C9+C10+C11+C12+C13</f>
        <v>0</v>
      </c>
      <c r="D7" s="24">
        <f t="shared" si="0"/>
        <v>0</v>
      </c>
      <c r="E7" s="24">
        <f>E8+E9+E10+E11+E12+E13</f>
        <v>10</v>
      </c>
      <c r="F7" s="24">
        <f t="shared" si="0"/>
        <v>10</v>
      </c>
      <c r="G7" s="24">
        <f t="shared" si="0"/>
        <v>0</v>
      </c>
      <c r="H7" s="24">
        <f t="shared" si="0"/>
        <v>0</v>
      </c>
      <c r="I7" s="24">
        <f t="shared" si="0"/>
        <v>0</v>
      </c>
    </row>
    <row r="8" spans="1:9" ht="15">
      <c r="A8" s="4" t="s">
        <v>119</v>
      </c>
      <c r="B8" s="48" t="s">
        <v>120</v>
      </c>
      <c r="C8" s="107">
        <v>0</v>
      </c>
      <c r="D8" s="10"/>
      <c r="E8" s="10"/>
      <c r="F8" s="10"/>
      <c r="G8" s="10"/>
      <c r="H8" s="10"/>
      <c r="I8" s="10"/>
    </row>
    <row r="9" spans="1:9" ht="30">
      <c r="A9" s="4" t="s">
        <v>121</v>
      </c>
      <c r="B9" s="47">
        <v>4020</v>
      </c>
      <c r="C9" s="107">
        <v>0</v>
      </c>
      <c r="D9" s="10">
        <v>0</v>
      </c>
      <c r="E9" s="10">
        <f>F9+G9+H9+I9</f>
        <v>0</v>
      </c>
      <c r="F9" s="10">
        <v>0</v>
      </c>
      <c r="G9" s="10">
        <v>0</v>
      </c>
      <c r="H9" s="10">
        <v>0</v>
      </c>
      <c r="I9" s="10">
        <v>0</v>
      </c>
    </row>
    <row r="10" spans="1:9" ht="45">
      <c r="A10" s="4" t="s">
        <v>122</v>
      </c>
      <c r="B10" s="48">
        <v>4030</v>
      </c>
      <c r="C10" s="107">
        <v>0</v>
      </c>
      <c r="D10" s="10">
        <v>0</v>
      </c>
      <c r="E10" s="10">
        <f>F10+G10+H10+I10</f>
        <v>10</v>
      </c>
      <c r="F10" s="10">
        <v>10</v>
      </c>
      <c r="G10" s="10">
        <v>0</v>
      </c>
      <c r="H10" s="10">
        <v>0</v>
      </c>
      <c r="I10" s="10">
        <v>0</v>
      </c>
    </row>
    <row r="11" spans="1:9" ht="30">
      <c r="A11" s="4" t="s">
        <v>123</v>
      </c>
      <c r="B11" s="47">
        <v>4040</v>
      </c>
      <c r="C11" s="107">
        <v>0</v>
      </c>
      <c r="D11" s="10">
        <v>0</v>
      </c>
      <c r="E11" s="10">
        <v>0</v>
      </c>
      <c r="F11" s="10">
        <v>0</v>
      </c>
      <c r="G11" s="10"/>
      <c r="H11" s="10"/>
      <c r="I11" s="10"/>
    </row>
    <row r="12" spans="1:9" ht="60">
      <c r="A12" s="4" t="s">
        <v>124</v>
      </c>
      <c r="B12" s="48">
        <v>4050</v>
      </c>
      <c r="C12" s="10">
        <v>0</v>
      </c>
      <c r="D12" s="10"/>
      <c r="E12" s="10"/>
      <c r="F12" s="10"/>
      <c r="G12" s="10"/>
      <c r="H12" s="10"/>
      <c r="I12" s="10"/>
    </row>
    <row r="13" spans="1:9" ht="15">
      <c r="A13" s="4" t="s">
        <v>125</v>
      </c>
      <c r="B13" s="49">
        <v>4060</v>
      </c>
      <c r="C13" s="10">
        <v>0</v>
      </c>
      <c r="D13" s="10"/>
      <c r="E13" s="10"/>
      <c r="F13" s="10"/>
      <c r="G13" s="10"/>
      <c r="H13" s="10"/>
      <c r="I13" s="10"/>
    </row>
    <row r="17" spans="1:9" ht="15" customHeight="1">
      <c r="A17" s="128" t="s">
        <v>174</v>
      </c>
      <c r="B17" s="30"/>
      <c r="C17" s="171" t="s">
        <v>86</v>
      </c>
      <c r="D17" s="172"/>
      <c r="E17" s="172"/>
      <c r="F17" s="31"/>
      <c r="G17" s="173" t="s">
        <v>203</v>
      </c>
      <c r="H17" s="173"/>
      <c r="I17" s="173"/>
    </row>
    <row r="18" spans="1:9" ht="42.75">
      <c r="A18" s="125" t="s">
        <v>204</v>
      </c>
      <c r="B18" s="126"/>
      <c r="C18" s="126"/>
      <c r="D18" s="126"/>
      <c r="E18" s="2"/>
      <c r="F18" s="31"/>
      <c r="G18" s="127" t="s">
        <v>205</v>
      </c>
      <c r="H18" s="32"/>
      <c r="I18" s="32"/>
    </row>
  </sheetData>
  <sheetProtection/>
  <mergeCells count="5">
    <mergeCell ref="G1:I1"/>
    <mergeCell ref="C17:E17"/>
    <mergeCell ref="G17:I17"/>
    <mergeCell ref="F4:I4"/>
    <mergeCell ref="A2:I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="120" zoomScaleNormal="120" zoomScalePageLayoutView="0" workbookViewId="0" topLeftCell="A31">
      <selection activeCell="D20" sqref="D20"/>
    </sheetView>
  </sheetViews>
  <sheetFormatPr defaultColWidth="9.140625" defaultRowHeight="12.75"/>
  <cols>
    <col min="1" max="1" width="38.28125" style="0" customWidth="1"/>
    <col min="2" max="4" width="15.7109375" style="0" customWidth="1"/>
  </cols>
  <sheetData>
    <row r="1" spans="1:4" ht="15.75">
      <c r="A1" s="80"/>
      <c r="B1" s="80"/>
      <c r="D1" s="77" t="s">
        <v>160</v>
      </c>
    </row>
    <row r="2" spans="1:4" ht="15.75">
      <c r="A2" s="156" t="s">
        <v>161</v>
      </c>
      <c r="B2" s="156"/>
      <c r="C2" s="156"/>
      <c r="D2" s="156"/>
    </row>
    <row r="3" spans="1:4" ht="15.75">
      <c r="A3" s="51"/>
      <c r="B3" s="51"/>
      <c r="C3" s="51"/>
      <c r="D3" s="51"/>
    </row>
    <row r="4" spans="1:4" ht="68.25" customHeight="1">
      <c r="A4" s="50" t="s">
        <v>1</v>
      </c>
      <c r="B4" s="6" t="s">
        <v>226</v>
      </c>
      <c r="C4" s="6" t="s">
        <v>227</v>
      </c>
      <c r="D4" s="6" t="s">
        <v>228</v>
      </c>
    </row>
    <row r="5" spans="1:4" ht="12.75">
      <c r="A5" s="52">
        <v>1</v>
      </c>
      <c r="B5" s="53">
        <v>2</v>
      </c>
      <c r="C5" s="53">
        <v>3</v>
      </c>
      <c r="D5" s="53">
        <v>5</v>
      </c>
    </row>
    <row r="6" spans="1:4" ht="75" customHeight="1">
      <c r="A6" s="92" t="s">
        <v>162</v>
      </c>
      <c r="B6" s="84">
        <f>SUM(B7:B9)</f>
        <v>4</v>
      </c>
      <c r="C6" s="85">
        <f>SUM(C7:C9)</f>
        <v>5</v>
      </c>
      <c r="D6" s="84">
        <f>SUM(D7:D9)</f>
        <v>5</v>
      </c>
    </row>
    <row r="7" spans="1:4" ht="15" customHeight="1">
      <c r="A7" s="93" t="s">
        <v>126</v>
      </c>
      <c r="B7" s="55">
        <v>1</v>
      </c>
      <c r="C7" s="56">
        <v>1</v>
      </c>
      <c r="D7" s="55">
        <v>1</v>
      </c>
    </row>
    <row r="8" spans="1:4" ht="30" customHeight="1">
      <c r="A8" s="93" t="s">
        <v>127</v>
      </c>
      <c r="B8" s="55">
        <v>1</v>
      </c>
      <c r="C8" s="56">
        <v>1</v>
      </c>
      <c r="D8" s="55">
        <v>1</v>
      </c>
    </row>
    <row r="9" spans="1:4" ht="15" customHeight="1">
      <c r="A9" s="93" t="s">
        <v>128</v>
      </c>
      <c r="B9" s="55">
        <v>2</v>
      </c>
      <c r="C9" s="56">
        <v>3</v>
      </c>
      <c r="D9" s="55">
        <v>3</v>
      </c>
    </row>
    <row r="10" spans="1:4" ht="29.25" customHeight="1">
      <c r="A10" s="92" t="s">
        <v>129</v>
      </c>
      <c r="B10" s="82">
        <f>SUM(B11:B13)</f>
        <v>454.4</v>
      </c>
      <c r="C10" s="54">
        <f>SUM(C11:C13)</f>
        <v>576.5</v>
      </c>
      <c r="D10" s="82">
        <f>SUM(D11:D13)</f>
        <v>631.5</v>
      </c>
    </row>
    <row r="11" spans="1:4" ht="15" customHeight="1">
      <c r="A11" s="93" t="s">
        <v>126</v>
      </c>
      <c r="B11" s="83">
        <v>195.2</v>
      </c>
      <c r="C11" s="57">
        <v>187</v>
      </c>
      <c r="D11" s="83">
        <v>204</v>
      </c>
    </row>
    <row r="12" spans="1:4" ht="30" customHeight="1">
      <c r="A12" s="93" t="s">
        <v>127</v>
      </c>
      <c r="B12" s="83">
        <v>70.8</v>
      </c>
      <c r="C12" s="57">
        <v>104.5</v>
      </c>
      <c r="D12" s="83">
        <v>114</v>
      </c>
    </row>
    <row r="13" spans="1:4" ht="15" customHeight="1">
      <c r="A13" s="93" t="s">
        <v>128</v>
      </c>
      <c r="B13" s="83">
        <v>188.4</v>
      </c>
      <c r="C13" s="57">
        <v>285</v>
      </c>
      <c r="D13" s="83">
        <v>313.5</v>
      </c>
    </row>
    <row r="14" spans="1:4" ht="45" customHeight="1">
      <c r="A14" s="92" t="s">
        <v>158</v>
      </c>
      <c r="B14" s="82">
        <f>B10/B6/12*1000</f>
        <v>9466.666666666666</v>
      </c>
      <c r="C14" s="82">
        <f>C10/C6/12*1000</f>
        <v>9608.333333333332</v>
      </c>
      <c r="D14" s="82">
        <f>D10/D6/12*1000</f>
        <v>10525</v>
      </c>
    </row>
    <row r="15" spans="1:4" ht="15" customHeight="1">
      <c r="A15" s="93" t="s">
        <v>126</v>
      </c>
      <c r="B15" s="83">
        <f aca="true" t="shared" si="0" ref="B15:D16">B11/B7/12*1000</f>
        <v>16266.666666666666</v>
      </c>
      <c r="C15" s="83">
        <f t="shared" si="0"/>
        <v>15583.333333333334</v>
      </c>
      <c r="D15" s="83">
        <f t="shared" si="0"/>
        <v>17000</v>
      </c>
    </row>
    <row r="16" spans="1:4" ht="30" customHeight="1">
      <c r="A16" s="93" t="s">
        <v>127</v>
      </c>
      <c r="B16" s="83">
        <f t="shared" si="0"/>
        <v>5899.999999999999</v>
      </c>
      <c r="C16" s="83">
        <f t="shared" si="0"/>
        <v>8708.333333333334</v>
      </c>
      <c r="D16" s="83">
        <f t="shared" si="0"/>
        <v>9500</v>
      </c>
    </row>
    <row r="17" spans="1:4" ht="15" customHeight="1">
      <c r="A17" s="93" t="s">
        <v>128</v>
      </c>
      <c r="B17" s="83">
        <f>B13/B9/12*1000</f>
        <v>7850.000000000001</v>
      </c>
      <c r="C17" s="83">
        <f>C13/C9/12*1000</f>
        <v>7916.666666666667</v>
      </c>
      <c r="D17" s="83">
        <f>SUM(D13/D9/12)*1000</f>
        <v>8708.333333333334</v>
      </c>
    </row>
    <row r="18" spans="1:5" ht="30" customHeight="1">
      <c r="A18" s="92" t="s">
        <v>130</v>
      </c>
      <c r="B18" s="82">
        <f>SUM(B19:B21)</f>
        <v>554.3679999999999</v>
      </c>
      <c r="C18" s="82">
        <f>SUM(C19:C21)</f>
        <v>703.3299999999999</v>
      </c>
      <c r="D18" s="82">
        <f>SUM(D19:D21)</f>
        <v>770.43</v>
      </c>
      <c r="E18" s="100"/>
    </row>
    <row r="19" spans="1:4" ht="15" customHeight="1">
      <c r="A19" s="93" t="s">
        <v>126</v>
      </c>
      <c r="B19" s="83">
        <f aca="true" t="shared" si="1" ref="B19:D20">B11*1.22</f>
        <v>238.14399999999998</v>
      </c>
      <c r="C19" s="83">
        <f t="shared" si="1"/>
        <v>228.14</v>
      </c>
      <c r="D19" s="83">
        <f t="shared" si="1"/>
        <v>248.88</v>
      </c>
    </row>
    <row r="20" spans="1:4" ht="30" customHeight="1">
      <c r="A20" s="93" t="s">
        <v>127</v>
      </c>
      <c r="B20" s="83">
        <f t="shared" si="1"/>
        <v>86.37599999999999</v>
      </c>
      <c r="C20" s="83">
        <f t="shared" si="1"/>
        <v>127.49</v>
      </c>
      <c r="D20" s="83">
        <f t="shared" si="1"/>
        <v>139.07999999999998</v>
      </c>
    </row>
    <row r="21" spans="1:4" ht="15" customHeight="1">
      <c r="A21" s="93" t="s">
        <v>128</v>
      </c>
      <c r="B21" s="83">
        <f>(B13*1.22)</f>
        <v>229.848</v>
      </c>
      <c r="C21" s="83">
        <f>(C13*1.22)</f>
        <v>347.7</v>
      </c>
      <c r="D21" s="83">
        <f>(D13*1.22)</f>
        <v>382.46999999999997</v>
      </c>
    </row>
    <row r="22" spans="1:4" ht="45" customHeight="1">
      <c r="A22" s="92" t="s">
        <v>131</v>
      </c>
      <c r="B22" s="82">
        <f aca="true" t="shared" si="2" ref="B22:D23">B18/12/B6*1000</f>
        <v>11549.333333333332</v>
      </c>
      <c r="C22" s="82">
        <f t="shared" si="2"/>
        <v>11722.166666666664</v>
      </c>
      <c r="D22" s="82">
        <f t="shared" si="2"/>
        <v>12840.5</v>
      </c>
    </row>
    <row r="23" spans="1:4" ht="15" customHeight="1">
      <c r="A23" s="93" t="s">
        <v>126</v>
      </c>
      <c r="B23" s="83">
        <f t="shared" si="2"/>
        <v>19845.333333333332</v>
      </c>
      <c r="C23" s="83">
        <f t="shared" si="2"/>
        <v>19011.666666666668</v>
      </c>
      <c r="D23" s="83">
        <f t="shared" si="2"/>
        <v>20740</v>
      </c>
    </row>
    <row r="24" spans="1:4" ht="30" customHeight="1">
      <c r="A24" s="93" t="s">
        <v>127</v>
      </c>
      <c r="B24" s="83">
        <f aca="true" t="shared" si="3" ref="B24:D25">B20/12/B8*1000</f>
        <v>7197.999999999999</v>
      </c>
      <c r="C24" s="83">
        <f t="shared" si="3"/>
        <v>10624.166666666666</v>
      </c>
      <c r="D24" s="83">
        <f t="shared" si="3"/>
        <v>11589.999999999998</v>
      </c>
    </row>
    <row r="25" spans="1:4" ht="15" customHeight="1">
      <c r="A25" s="93" t="s">
        <v>128</v>
      </c>
      <c r="B25" s="83">
        <f t="shared" si="3"/>
        <v>9577</v>
      </c>
      <c r="C25" s="83">
        <f t="shared" si="3"/>
        <v>9658.333333333334</v>
      </c>
      <c r="D25" s="83">
        <f t="shared" si="3"/>
        <v>10624.166666666666</v>
      </c>
    </row>
    <row r="27" spans="1:6" ht="15" customHeight="1">
      <c r="A27" s="128" t="s">
        <v>174</v>
      </c>
      <c r="B27" s="130"/>
      <c r="C27" s="173" t="s">
        <v>203</v>
      </c>
      <c r="D27" s="173"/>
      <c r="E27" s="173"/>
      <c r="F27" s="31"/>
    </row>
    <row r="28" spans="1:6" ht="28.5">
      <c r="A28" s="125" t="s">
        <v>204</v>
      </c>
      <c r="B28" s="126"/>
      <c r="C28" s="127" t="s">
        <v>205</v>
      </c>
      <c r="D28" s="32"/>
      <c r="E28" s="32"/>
      <c r="F28" s="31"/>
    </row>
    <row r="29" spans="1:2" ht="15">
      <c r="A29" s="33"/>
      <c r="B29" s="79"/>
    </row>
  </sheetData>
  <sheetProtection/>
  <mergeCells count="2">
    <mergeCell ref="C27:E27"/>
    <mergeCell ref="A2:D2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2019-11-19T13:21:07Z</cp:lastPrinted>
  <dcterms:created xsi:type="dcterms:W3CDTF">1996-10-08T23:32:33Z</dcterms:created>
  <dcterms:modified xsi:type="dcterms:W3CDTF">2019-11-19T13:21:37Z</dcterms:modified>
  <cp:category/>
  <cp:version/>
  <cp:contentType/>
  <cp:contentStatus/>
</cp:coreProperties>
</file>